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HOP\"/>
    </mc:Choice>
  </mc:AlternateContent>
  <xr:revisionPtr revIDLastSave="0" documentId="13_ncr:1_{5B9C973E-B214-4C2D-8004-A650CD1F82A4}" xr6:coauthVersionLast="45" xr6:coauthVersionMax="45" xr10:uidLastSave="{00000000-0000-0000-0000-000000000000}"/>
  <workbookProtection workbookAlgorithmName="SHA-512" workbookHashValue="24N9wyQObngwTJaF7lUeTGzPx9YGk2xwxJ19BwZgF2eP4swYV6MShrS5GnBGpnja3sAUvVZWHcgZXfhoJZfAUw==" workbookSaltValue="xJO6oxBijFCWgjB9uAv2vA==" workbookSpinCount="100000" lockStructure="1"/>
  <bookViews>
    <workbookView xWindow="-120" yWindow="-120" windowWidth="29040" windowHeight="15840" activeTab="1" xr2:uid="{00000000-000D-0000-FFFF-FFFF00000000}"/>
  </bookViews>
  <sheets>
    <sheet name="terminarz" sheetId="2" r:id="rId1"/>
    <sheet name="tabela" sheetId="1" r:id="rId2"/>
    <sheet name="SET" sheetId="3" state="hidden" r:id="rId3"/>
  </sheets>
  <definedNames>
    <definedName name="_xlnm._FilterDatabase" localSheetId="0" hidden="1">terminarz!$B$2:$Q$242</definedName>
    <definedName name="dummy">tabela!$N$3:$AW$18</definedName>
    <definedName name="fav">terminarz!$S$2</definedName>
    <definedName name="teams">tabela!$N$3:$N$18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  <c r="P3" i="1"/>
  <c r="R3" i="1"/>
  <c r="AA3" i="1"/>
  <c r="AC3" i="1"/>
  <c r="P4" i="1"/>
  <c r="Q4" i="1"/>
  <c r="Y4" i="1"/>
  <c r="AA4" i="1"/>
  <c r="AC4" i="1"/>
  <c r="O5" i="1"/>
  <c r="Q5" i="1"/>
  <c r="S5" i="1"/>
  <c r="X5" i="1"/>
  <c r="Y5" i="1"/>
  <c r="Z5" i="1"/>
  <c r="P6" i="1"/>
  <c r="R6" i="1"/>
  <c r="S6" i="1"/>
  <c r="T6" i="1"/>
  <c r="Z6" i="1"/>
  <c r="O7" i="1"/>
  <c r="S7" i="1"/>
  <c r="T7" i="1"/>
  <c r="U7" i="1"/>
  <c r="AD7" i="1"/>
  <c r="O8" i="1"/>
  <c r="T8" i="1"/>
  <c r="V8" i="1"/>
  <c r="W8" i="1"/>
  <c r="AB8" i="1"/>
  <c r="P9" i="1"/>
  <c r="T9" i="1"/>
  <c r="U9" i="1"/>
  <c r="V9" i="1"/>
  <c r="AB9" i="1"/>
  <c r="R10" i="1"/>
  <c r="V10" i="1"/>
  <c r="W10" i="1"/>
  <c r="AB10" i="1"/>
  <c r="AC10" i="1"/>
  <c r="P11" i="1"/>
  <c r="W11" i="1"/>
  <c r="X11" i="1"/>
  <c r="AA11" i="1"/>
  <c r="AC11" i="1"/>
  <c r="R12" i="1"/>
  <c r="U12" i="1"/>
  <c r="X12" i="1"/>
  <c r="Y12" i="1"/>
  <c r="S13" i="1"/>
  <c r="V13" i="1"/>
  <c r="Y13" i="1"/>
  <c r="Z13" i="1"/>
  <c r="AD13" i="1"/>
  <c r="T14" i="1"/>
  <c r="W14" i="1"/>
  <c r="X14" i="1"/>
  <c r="Z14" i="1"/>
  <c r="AD14" i="1"/>
  <c r="Q15" i="1"/>
  <c r="X15" i="1"/>
  <c r="Y15" i="1"/>
  <c r="Z15" i="1"/>
  <c r="AA15" i="1"/>
  <c r="O16" i="1"/>
  <c r="R16" i="1"/>
  <c r="X16" i="1"/>
  <c r="AA16" i="1"/>
  <c r="AB16" i="1"/>
  <c r="Q17" i="1"/>
  <c r="S17" i="1"/>
  <c r="U17" i="1"/>
  <c r="AC17" i="1"/>
  <c r="AD17" i="1"/>
  <c r="AR4" i="1" l="1"/>
  <c r="AT4" i="1"/>
  <c r="AR5" i="1"/>
  <c r="AT5" i="1"/>
  <c r="AR6" i="1"/>
  <c r="AT6" i="1"/>
  <c r="AR7" i="1"/>
  <c r="AT7" i="1"/>
  <c r="AR8" i="1"/>
  <c r="AT8" i="1"/>
  <c r="AR9" i="1"/>
  <c r="AT9" i="1"/>
  <c r="AR10" i="1"/>
  <c r="AT10" i="1"/>
  <c r="AR11" i="1"/>
  <c r="AT11" i="1"/>
  <c r="AR12" i="1"/>
  <c r="AT12" i="1"/>
  <c r="AR13" i="1"/>
  <c r="AT13" i="1"/>
  <c r="AR14" i="1"/>
  <c r="AT14" i="1"/>
  <c r="AR15" i="1"/>
  <c r="AT15" i="1"/>
  <c r="AR16" i="1"/>
  <c r="AT16" i="1"/>
  <c r="AR17" i="1"/>
  <c r="AT17" i="1"/>
  <c r="AR18" i="1"/>
  <c r="AT18" i="1"/>
  <c r="AN4" i="1" l="1"/>
  <c r="AO4" i="1"/>
  <c r="AN5" i="1"/>
  <c r="AO5" i="1"/>
  <c r="AN6" i="1"/>
  <c r="AO6" i="1"/>
  <c r="AN7" i="1"/>
  <c r="AO7" i="1"/>
  <c r="AN8" i="1"/>
  <c r="AO8" i="1"/>
  <c r="AN9" i="1"/>
  <c r="AO9" i="1"/>
  <c r="AN10" i="1"/>
  <c r="AO10" i="1"/>
  <c r="AN11" i="1"/>
  <c r="AO11" i="1"/>
  <c r="AN12" i="1"/>
  <c r="AO12" i="1"/>
  <c r="AN13" i="1"/>
  <c r="AO13" i="1"/>
  <c r="AN14" i="1"/>
  <c r="AO14" i="1"/>
  <c r="AN15" i="1"/>
  <c r="AO15" i="1"/>
  <c r="AN16" i="1"/>
  <c r="AO16" i="1"/>
  <c r="AN17" i="1"/>
  <c r="AO17" i="1"/>
  <c r="AN18" i="1"/>
  <c r="AO18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P4" i="1" l="1"/>
  <c r="AP16" i="1"/>
  <c r="AP12" i="1"/>
  <c r="AP7" i="1"/>
  <c r="AP5" i="1"/>
  <c r="AP8" i="1"/>
  <c r="AP18" i="1"/>
  <c r="AP14" i="1"/>
  <c r="AP10" i="1"/>
  <c r="AP6" i="1"/>
  <c r="AP15" i="1"/>
  <c r="AP11" i="1"/>
  <c r="AP17" i="1"/>
  <c r="AP13" i="1"/>
  <c r="AP9" i="1"/>
  <c r="AD37" i="1" l="1"/>
  <c r="AG18" i="1" l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H6" i="2"/>
  <c r="H7" i="2"/>
  <c r="H3" i="2"/>
  <c r="H10" i="2"/>
  <c r="H4" i="2"/>
  <c r="H8" i="2"/>
  <c r="H9" i="2"/>
  <c r="H15" i="2"/>
  <c r="H11" i="2"/>
  <c r="H13" i="2"/>
  <c r="H16" i="2"/>
  <c r="H18" i="2"/>
  <c r="H17" i="2"/>
  <c r="H14" i="2"/>
  <c r="H12" i="2"/>
  <c r="H26" i="2"/>
  <c r="H21" i="2"/>
  <c r="H19" i="2"/>
  <c r="H20" i="2"/>
  <c r="H23" i="2"/>
  <c r="H22" i="2"/>
  <c r="H24" i="2"/>
  <c r="H25" i="2"/>
  <c r="H29" i="2"/>
  <c r="H30" i="2"/>
  <c r="H34" i="2"/>
  <c r="H32" i="2"/>
  <c r="H27" i="2"/>
  <c r="H28" i="2"/>
  <c r="H31" i="2"/>
  <c r="H33" i="2"/>
  <c r="H35" i="2"/>
  <c r="H37" i="2"/>
  <c r="H42" i="2"/>
  <c r="H40" i="2"/>
  <c r="H36" i="2"/>
  <c r="H38" i="2"/>
  <c r="H39" i="2"/>
  <c r="H41" i="2"/>
  <c r="H43" i="2"/>
  <c r="H48" i="2"/>
  <c r="H44" i="2"/>
  <c r="H50" i="2"/>
  <c r="H49" i="2"/>
  <c r="H45" i="2"/>
  <c r="H46" i="2"/>
  <c r="H47" i="2"/>
  <c r="H51" i="2"/>
  <c r="H56" i="2"/>
  <c r="H53" i="2"/>
  <c r="H54" i="2"/>
  <c r="H55" i="2"/>
  <c r="H52" i="2"/>
  <c r="H57" i="2"/>
  <c r="H58" i="2"/>
  <c r="H64" i="2"/>
  <c r="H59" i="2"/>
  <c r="H61" i="2"/>
  <c r="H62" i="2"/>
  <c r="H60" i="2"/>
  <c r="H63" i="2"/>
  <c r="H65" i="2"/>
  <c r="H66" i="2"/>
  <c r="H69" i="2"/>
  <c r="H70" i="2"/>
  <c r="H72" i="2"/>
  <c r="H74" i="2"/>
  <c r="H67" i="2"/>
  <c r="H68" i="2"/>
  <c r="H73" i="2"/>
  <c r="H71" i="2"/>
  <c r="H82" i="2"/>
  <c r="H75" i="2"/>
  <c r="H77" i="2"/>
  <c r="H78" i="2"/>
  <c r="H79" i="2"/>
  <c r="H80" i="2"/>
  <c r="H81" i="2"/>
  <c r="H76" i="2"/>
  <c r="H83" i="2"/>
  <c r="H88" i="2"/>
  <c r="H89" i="2"/>
  <c r="H85" i="2"/>
  <c r="H90" i="2"/>
  <c r="H84" i="2"/>
  <c r="H86" i="2"/>
  <c r="H87" i="2"/>
  <c r="H93" i="2"/>
  <c r="H98" i="2"/>
  <c r="H94" i="2"/>
  <c r="H91" i="2"/>
  <c r="H95" i="2"/>
  <c r="H96" i="2"/>
  <c r="H92" i="2"/>
  <c r="H97" i="2"/>
  <c r="H101" i="2"/>
  <c r="H99" i="2"/>
  <c r="H104" i="2"/>
  <c r="H102" i="2"/>
  <c r="H100" i="2"/>
  <c r="H106" i="2"/>
  <c r="H103" i="2"/>
  <c r="H105" i="2"/>
  <c r="H107" i="2"/>
  <c r="H109" i="2"/>
  <c r="H110" i="2"/>
  <c r="H111" i="2"/>
  <c r="H114" i="2"/>
  <c r="H108" i="2"/>
  <c r="H112" i="2"/>
  <c r="H113" i="2"/>
  <c r="H117" i="2"/>
  <c r="H120" i="2"/>
  <c r="H121" i="2"/>
  <c r="H115" i="2"/>
  <c r="H116" i="2"/>
  <c r="H118" i="2"/>
  <c r="H122" i="2"/>
  <c r="H119" i="2"/>
  <c r="H128" i="2"/>
  <c r="H125" i="2"/>
  <c r="H123" i="2"/>
  <c r="H126" i="2"/>
  <c r="H130" i="2"/>
  <c r="H129" i="2"/>
  <c r="H127" i="2"/>
  <c r="H124" i="2"/>
  <c r="H131" i="2"/>
  <c r="H133" i="2"/>
  <c r="H132" i="2"/>
  <c r="H134" i="2"/>
  <c r="H138" i="2"/>
  <c r="H136" i="2"/>
  <c r="H137" i="2"/>
  <c r="H135" i="2"/>
  <c r="H141" i="2"/>
  <c r="H146" i="2"/>
  <c r="H139" i="2"/>
  <c r="H142" i="2"/>
  <c r="H143" i="2"/>
  <c r="H144" i="2"/>
  <c r="H145" i="2"/>
  <c r="H140" i="2"/>
  <c r="H153" i="2"/>
  <c r="H151" i="2"/>
  <c r="H147" i="2"/>
  <c r="H148" i="2"/>
  <c r="H150" i="2"/>
  <c r="H154" i="2"/>
  <c r="H149" i="2"/>
  <c r="H152" i="2"/>
  <c r="H162" i="2"/>
  <c r="H155" i="2"/>
  <c r="H156" i="2"/>
  <c r="H161" i="2"/>
  <c r="H157" i="2"/>
  <c r="H158" i="2"/>
  <c r="H160" i="2"/>
  <c r="H159" i="2"/>
  <c r="H169" i="2"/>
  <c r="H168" i="2"/>
  <c r="H167" i="2"/>
  <c r="H165" i="2"/>
  <c r="H170" i="2"/>
  <c r="H163" i="2"/>
  <c r="H166" i="2"/>
  <c r="H164" i="2"/>
  <c r="H172" i="2"/>
  <c r="H176" i="2"/>
  <c r="H173" i="2"/>
  <c r="H178" i="2"/>
  <c r="H177" i="2"/>
  <c r="H171" i="2"/>
  <c r="H174" i="2"/>
  <c r="H175" i="2"/>
  <c r="H184" i="2"/>
  <c r="H181" i="2"/>
  <c r="H182" i="2"/>
  <c r="H179" i="2"/>
  <c r="H186" i="2"/>
  <c r="H180" i="2"/>
  <c r="H183" i="2"/>
  <c r="H185" i="2"/>
  <c r="H189" i="2"/>
  <c r="H190" i="2"/>
  <c r="H194" i="2"/>
  <c r="H187" i="2"/>
  <c r="H192" i="2"/>
  <c r="H188" i="2"/>
  <c r="H193" i="2"/>
  <c r="H191" i="2"/>
  <c r="H195" i="2"/>
  <c r="H197" i="2"/>
  <c r="H198" i="2"/>
  <c r="H196" i="2"/>
  <c r="H201" i="2"/>
  <c r="H200" i="2"/>
  <c r="H199" i="2"/>
  <c r="H202" i="2"/>
  <c r="H207" i="2"/>
  <c r="H205" i="2"/>
  <c r="H203" i="2"/>
  <c r="H204" i="2"/>
  <c r="H206" i="2"/>
  <c r="H208" i="2"/>
  <c r="H209" i="2"/>
  <c r="H210" i="2"/>
  <c r="H218" i="2"/>
  <c r="H213" i="2"/>
  <c r="H211" i="2"/>
  <c r="H212" i="2"/>
  <c r="H216" i="2"/>
  <c r="H217" i="2"/>
  <c r="H215" i="2"/>
  <c r="H214" i="2"/>
  <c r="H219" i="2"/>
  <c r="H226" i="2"/>
  <c r="H221" i="2"/>
  <c r="H220" i="2"/>
  <c r="H222" i="2"/>
  <c r="H223" i="2"/>
  <c r="H224" i="2"/>
  <c r="H225" i="2"/>
  <c r="H227" i="2"/>
  <c r="H231" i="2"/>
  <c r="H228" i="2"/>
  <c r="H229" i="2"/>
  <c r="H230" i="2"/>
  <c r="H232" i="2"/>
  <c r="H233" i="2"/>
  <c r="H234" i="2"/>
  <c r="H235" i="2"/>
  <c r="H236" i="2"/>
  <c r="H237" i="2"/>
  <c r="H238" i="2"/>
  <c r="H239" i="2"/>
  <c r="H240" i="2"/>
  <c r="H241" i="2"/>
  <c r="H242" i="2"/>
  <c r="H5" i="2"/>
  <c r="AU11" i="1" l="1"/>
  <c r="AV11" i="1" s="1"/>
  <c r="AU5" i="1"/>
  <c r="AV5" i="1" s="1"/>
  <c r="AU10" i="1"/>
  <c r="AV10" i="1" s="1"/>
  <c r="AU7" i="1"/>
  <c r="AV7" i="1" s="1"/>
  <c r="AU13" i="1"/>
  <c r="AV13" i="1" s="1"/>
  <c r="AU18" i="1"/>
  <c r="AV18" i="1" s="1"/>
  <c r="AU4" i="1"/>
  <c r="AV4" i="1" s="1"/>
  <c r="AU16" i="1"/>
  <c r="AV16" i="1" s="1"/>
  <c r="AU17" i="1"/>
  <c r="AV17" i="1" s="1"/>
  <c r="AU12" i="1"/>
  <c r="AV12" i="1" s="1"/>
  <c r="AU9" i="1"/>
  <c r="AV9" i="1" s="1"/>
  <c r="AU14" i="1"/>
  <c r="AV14" i="1" s="1"/>
  <c r="AU15" i="1"/>
  <c r="AV15" i="1" s="1"/>
  <c r="AU8" i="1"/>
  <c r="AV8" i="1" s="1"/>
  <c r="AU6" i="1"/>
  <c r="AV6" i="1" s="1"/>
  <c r="AH11" i="1"/>
  <c r="AI11" i="1" s="1"/>
  <c r="AH13" i="1"/>
  <c r="AI13" i="1" s="1"/>
  <c r="AH18" i="1"/>
  <c r="AI18" i="1" s="1"/>
  <c r="AH4" i="1"/>
  <c r="AI4" i="1" s="1"/>
  <c r="AH16" i="1"/>
  <c r="AI16" i="1" s="1"/>
  <c r="AH17" i="1"/>
  <c r="AI17" i="1" s="1"/>
  <c r="AH12" i="1"/>
  <c r="AI12" i="1" s="1"/>
  <c r="AH9" i="1"/>
  <c r="AI9" i="1" s="1"/>
  <c r="AH14" i="1"/>
  <c r="AI14" i="1" s="1"/>
  <c r="AH15" i="1"/>
  <c r="AI15" i="1" s="1"/>
  <c r="AH8" i="1"/>
  <c r="AI8" i="1" s="1"/>
  <c r="AH6" i="1"/>
  <c r="AI6" i="1" s="1"/>
  <c r="AH5" i="1"/>
  <c r="AI5" i="1" s="1"/>
  <c r="AH10" i="1"/>
  <c r="AI10" i="1" s="1"/>
  <c r="AH7" i="1"/>
  <c r="AI7" i="1" s="1"/>
  <c r="L6" i="2" l="1"/>
  <c r="L7" i="2"/>
  <c r="L3" i="2"/>
  <c r="L10" i="2"/>
  <c r="L4" i="2"/>
  <c r="L8" i="2"/>
  <c r="L9" i="2"/>
  <c r="L15" i="2"/>
  <c r="L11" i="2"/>
  <c r="L13" i="2"/>
  <c r="L16" i="2"/>
  <c r="L18" i="2"/>
  <c r="L17" i="2"/>
  <c r="L14" i="2"/>
  <c r="L12" i="2"/>
  <c r="L26" i="2"/>
  <c r="L21" i="2"/>
  <c r="L19" i="2"/>
  <c r="L20" i="2"/>
  <c r="L23" i="2"/>
  <c r="L22" i="2"/>
  <c r="L24" i="2"/>
  <c r="L25" i="2"/>
  <c r="L29" i="2"/>
  <c r="L30" i="2"/>
  <c r="L34" i="2"/>
  <c r="L32" i="2"/>
  <c r="L27" i="2"/>
  <c r="L28" i="2"/>
  <c r="L31" i="2"/>
  <c r="L33" i="2"/>
  <c r="L35" i="2"/>
  <c r="L37" i="2"/>
  <c r="L42" i="2"/>
  <c r="L40" i="2"/>
  <c r="L36" i="2"/>
  <c r="L38" i="2"/>
  <c r="L39" i="2"/>
  <c r="L41" i="2"/>
  <c r="L43" i="2"/>
  <c r="L48" i="2"/>
  <c r="L44" i="2"/>
  <c r="L50" i="2"/>
  <c r="L49" i="2"/>
  <c r="L45" i="2"/>
  <c r="L46" i="2"/>
  <c r="L47" i="2"/>
  <c r="L51" i="2"/>
  <c r="L56" i="2"/>
  <c r="L53" i="2"/>
  <c r="L54" i="2"/>
  <c r="L55" i="2"/>
  <c r="L52" i="2"/>
  <c r="L57" i="2"/>
  <c r="L58" i="2"/>
  <c r="L64" i="2"/>
  <c r="L59" i="2"/>
  <c r="L61" i="2"/>
  <c r="L62" i="2"/>
  <c r="L60" i="2"/>
  <c r="L63" i="2"/>
  <c r="L65" i="2"/>
  <c r="L66" i="2"/>
  <c r="L69" i="2"/>
  <c r="L70" i="2"/>
  <c r="L72" i="2"/>
  <c r="L74" i="2"/>
  <c r="L67" i="2"/>
  <c r="L68" i="2"/>
  <c r="L73" i="2"/>
  <c r="L71" i="2"/>
  <c r="L82" i="2"/>
  <c r="L75" i="2"/>
  <c r="L77" i="2"/>
  <c r="L78" i="2"/>
  <c r="L79" i="2"/>
  <c r="L80" i="2"/>
  <c r="L81" i="2"/>
  <c r="L76" i="2"/>
  <c r="L83" i="2"/>
  <c r="L88" i="2"/>
  <c r="L89" i="2"/>
  <c r="L85" i="2"/>
  <c r="L90" i="2"/>
  <c r="L84" i="2"/>
  <c r="L86" i="2"/>
  <c r="L87" i="2"/>
  <c r="L93" i="2"/>
  <c r="L98" i="2"/>
  <c r="L94" i="2"/>
  <c r="L91" i="2"/>
  <c r="L95" i="2"/>
  <c r="L96" i="2"/>
  <c r="L92" i="2"/>
  <c r="L97" i="2"/>
  <c r="L101" i="2"/>
  <c r="L99" i="2"/>
  <c r="L104" i="2"/>
  <c r="L102" i="2"/>
  <c r="L100" i="2"/>
  <c r="L106" i="2"/>
  <c r="L103" i="2"/>
  <c r="L105" i="2"/>
  <c r="L107" i="2"/>
  <c r="L109" i="2"/>
  <c r="L110" i="2"/>
  <c r="L111" i="2"/>
  <c r="L114" i="2"/>
  <c r="L108" i="2"/>
  <c r="L112" i="2"/>
  <c r="L113" i="2"/>
  <c r="L117" i="2"/>
  <c r="L120" i="2"/>
  <c r="L121" i="2"/>
  <c r="L115" i="2"/>
  <c r="L116" i="2"/>
  <c r="L118" i="2"/>
  <c r="L122" i="2"/>
  <c r="L119" i="2"/>
  <c r="L128" i="2"/>
  <c r="L125" i="2"/>
  <c r="L123" i="2"/>
  <c r="L126" i="2"/>
  <c r="L130" i="2"/>
  <c r="L129" i="2"/>
  <c r="L127" i="2"/>
  <c r="L124" i="2"/>
  <c r="L131" i="2"/>
  <c r="L133" i="2"/>
  <c r="L132" i="2"/>
  <c r="L134" i="2"/>
  <c r="L138" i="2"/>
  <c r="L136" i="2"/>
  <c r="L137" i="2"/>
  <c r="L135" i="2"/>
  <c r="L141" i="2"/>
  <c r="L146" i="2"/>
  <c r="L139" i="2"/>
  <c r="L142" i="2"/>
  <c r="L143" i="2"/>
  <c r="L144" i="2"/>
  <c r="L145" i="2"/>
  <c r="L140" i="2"/>
  <c r="L153" i="2"/>
  <c r="L151" i="2"/>
  <c r="L147" i="2"/>
  <c r="L148" i="2"/>
  <c r="L150" i="2"/>
  <c r="L154" i="2"/>
  <c r="L149" i="2"/>
  <c r="L152" i="2"/>
  <c r="L162" i="2"/>
  <c r="L155" i="2"/>
  <c r="L156" i="2"/>
  <c r="L161" i="2"/>
  <c r="L157" i="2"/>
  <c r="L158" i="2"/>
  <c r="L160" i="2"/>
  <c r="L159" i="2"/>
  <c r="L169" i="2"/>
  <c r="L168" i="2"/>
  <c r="L167" i="2"/>
  <c r="L165" i="2"/>
  <c r="L170" i="2"/>
  <c r="L163" i="2"/>
  <c r="L166" i="2"/>
  <c r="L164" i="2"/>
  <c r="L172" i="2"/>
  <c r="L176" i="2"/>
  <c r="L173" i="2"/>
  <c r="L178" i="2"/>
  <c r="L177" i="2"/>
  <c r="L171" i="2"/>
  <c r="L174" i="2"/>
  <c r="L175" i="2"/>
  <c r="L184" i="2"/>
  <c r="L181" i="2"/>
  <c r="L182" i="2"/>
  <c r="L179" i="2"/>
  <c r="L186" i="2"/>
  <c r="L180" i="2"/>
  <c r="L183" i="2"/>
  <c r="L185" i="2"/>
  <c r="L189" i="2"/>
  <c r="L190" i="2"/>
  <c r="L194" i="2"/>
  <c r="L187" i="2"/>
  <c r="L192" i="2"/>
  <c r="L188" i="2"/>
  <c r="L193" i="2"/>
  <c r="L191" i="2"/>
  <c r="L195" i="2"/>
  <c r="L197" i="2"/>
  <c r="L198" i="2"/>
  <c r="L196" i="2"/>
  <c r="L201" i="2"/>
  <c r="L200" i="2"/>
  <c r="L199" i="2"/>
  <c r="L202" i="2"/>
  <c r="L207" i="2"/>
  <c r="L205" i="2"/>
  <c r="L203" i="2"/>
  <c r="L204" i="2"/>
  <c r="L206" i="2"/>
  <c r="L208" i="2"/>
  <c r="L209" i="2"/>
  <c r="L210" i="2"/>
  <c r="L218" i="2"/>
  <c r="L213" i="2"/>
  <c r="L211" i="2"/>
  <c r="L212" i="2"/>
  <c r="L216" i="2"/>
  <c r="L217" i="2"/>
  <c r="L215" i="2"/>
  <c r="L214" i="2"/>
  <c r="L219" i="2"/>
  <c r="L226" i="2"/>
  <c r="L221" i="2"/>
  <c r="L220" i="2"/>
  <c r="L222" i="2"/>
  <c r="L223" i="2"/>
  <c r="L224" i="2"/>
  <c r="L225" i="2"/>
  <c r="L227" i="2"/>
  <c r="L231" i="2"/>
  <c r="L228" i="2"/>
  <c r="L229" i="2"/>
  <c r="L230" i="2"/>
  <c r="L232" i="2"/>
  <c r="L233" i="2"/>
  <c r="L234" i="2"/>
  <c r="L235" i="2"/>
  <c r="L236" i="2"/>
  <c r="L237" i="2"/>
  <c r="L238" i="2"/>
  <c r="L239" i="2"/>
  <c r="L240" i="2"/>
  <c r="L241" i="2"/>
  <c r="L242" i="2"/>
  <c r="L5" i="2"/>
  <c r="K5" i="2"/>
  <c r="K6" i="2"/>
  <c r="K7" i="2"/>
  <c r="K3" i="2"/>
  <c r="K10" i="2"/>
  <c r="K4" i="2"/>
  <c r="K8" i="2"/>
  <c r="K9" i="2"/>
  <c r="K15" i="2"/>
  <c r="K11" i="2"/>
  <c r="K13" i="2"/>
  <c r="K16" i="2"/>
  <c r="K18" i="2"/>
  <c r="K17" i="2"/>
  <c r="K14" i="2"/>
  <c r="K12" i="2"/>
  <c r="K26" i="2"/>
  <c r="K21" i="2"/>
  <c r="K19" i="2"/>
  <c r="K20" i="2"/>
  <c r="K23" i="2"/>
  <c r="K22" i="2"/>
  <c r="K24" i="2"/>
  <c r="K25" i="2"/>
  <c r="K29" i="2"/>
  <c r="K30" i="2"/>
  <c r="K34" i="2"/>
  <c r="K32" i="2"/>
  <c r="K27" i="2"/>
  <c r="K28" i="2"/>
  <c r="K31" i="2"/>
  <c r="K33" i="2"/>
  <c r="K35" i="2"/>
  <c r="K37" i="2"/>
  <c r="K42" i="2"/>
  <c r="K40" i="2"/>
  <c r="K36" i="2"/>
  <c r="K38" i="2"/>
  <c r="K39" i="2"/>
  <c r="K41" i="2"/>
  <c r="K43" i="2"/>
  <c r="K48" i="2"/>
  <c r="K44" i="2"/>
  <c r="K50" i="2"/>
  <c r="K49" i="2"/>
  <c r="K45" i="2"/>
  <c r="K46" i="2"/>
  <c r="K47" i="2"/>
  <c r="K51" i="2"/>
  <c r="K56" i="2"/>
  <c r="K53" i="2"/>
  <c r="K54" i="2"/>
  <c r="K55" i="2"/>
  <c r="K52" i="2"/>
  <c r="K57" i="2"/>
  <c r="K58" i="2"/>
  <c r="K64" i="2"/>
  <c r="K59" i="2"/>
  <c r="K61" i="2"/>
  <c r="K62" i="2"/>
  <c r="K60" i="2"/>
  <c r="K63" i="2"/>
  <c r="K65" i="2"/>
  <c r="K66" i="2"/>
  <c r="K69" i="2"/>
  <c r="K70" i="2"/>
  <c r="K72" i="2"/>
  <c r="K74" i="2"/>
  <c r="K67" i="2"/>
  <c r="K68" i="2"/>
  <c r="K73" i="2"/>
  <c r="K71" i="2"/>
  <c r="K82" i="2"/>
  <c r="K75" i="2"/>
  <c r="K77" i="2"/>
  <c r="K78" i="2"/>
  <c r="K79" i="2"/>
  <c r="K80" i="2"/>
  <c r="K81" i="2"/>
  <c r="K76" i="2"/>
  <c r="K83" i="2"/>
  <c r="K88" i="2"/>
  <c r="K89" i="2"/>
  <c r="K85" i="2"/>
  <c r="K90" i="2"/>
  <c r="K84" i="2"/>
  <c r="K86" i="2"/>
  <c r="K87" i="2"/>
  <c r="K93" i="2"/>
  <c r="K98" i="2"/>
  <c r="K94" i="2"/>
  <c r="K91" i="2"/>
  <c r="K95" i="2"/>
  <c r="K96" i="2"/>
  <c r="K92" i="2"/>
  <c r="K97" i="2"/>
  <c r="K101" i="2"/>
  <c r="K99" i="2"/>
  <c r="K104" i="2"/>
  <c r="K102" i="2"/>
  <c r="K100" i="2"/>
  <c r="K106" i="2"/>
  <c r="K103" i="2"/>
  <c r="K105" i="2"/>
  <c r="K107" i="2"/>
  <c r="K109" i="2"/>
  <c r="K110" i="2"/>
  <c r="K111" i="2"/>
  <c r="K114" i="2"/>
  <c r="K108" i="2"/>
  <c r="K112" i="2"/>
  <c r="K113" i="2"/>
  <c r="K117" i="2"/>
  <c r="K120" i="2"/>
  <c r="K121" i="2"/>
  <c r="K115" i="2"/>
  <c r="K116" i="2"/>
  <c r="K118" i="2"/>
  <c r="K122" i="2"/>
  <c r="K119" i="2"/>
  <c r="K128" i="2"/>
  <c r="K125" i="2"/>
  <c r="K123" i="2"/>
  <c r="K126" i="2"/>
  <c r="K130" i="2"/>
  <c r="K129" i="2"/>
  <c r="K127" i="2"/>
  <c r="K124" i="2"/>
  <c r="K131" i="2"/>
  <c r="K133" i="2"/>
  <c r="K132" i="2"/>
  <c r="K134" i="2"/>
  <c r="K138" i="2"/>
  <c r="K136" i="2"/>
  <c r="K137" i="2"/>
  <c r="K135" i="2"/>
  <c r="K141" i="2"/>
  <c r="K146" i="2"/>
  <c r="K139" i="2"/>
  <c r="K142" i="2"/>
  <c r="K143" i="2"/>
  <c r="K144" i="2"/>
  <c r="K145" i="2"/>
  <c r="K140" i="2"/>
  <c r="K153" i="2"/>
  <c r="K151" i="2"/>
  <c r="K147" i="2"/>
  <c r="K148" i="2"/>
  <c r="K150" i="2"/>
  <c r="K154" i="2"/>
  <c r="K149" i="2"/>
  <c r="K152" i="2"/>
  <c r="K162" i="2"/>
  <c r="K155" i="2"/>
  <c r="K156" i="2"/>
  <c r="K161" i="2"/>
  <c r="K157" i="2"/>
  <c r="K158" i="2"/>
  <c r="K160" i="2"/>
  <c r="K159" i="2"/>
  <c r="K169" i="2"/>
  <c r="K168" i="2"/>
  <c r="K167" i="2"/>
  <c r="K165" i="2"/>
  <c r="K170" i="2"/>
  <c r="K163" i="2"/>
  <c r="K166" i="2"/>
  <c r="K164" i="2"/>
  <c r="K172" i="2"/>
  <c r="K176" i="2"/>
  <c r="K173" i="2"/>
  <c r="K178" i="2"/>
  <c r="K177" i="2"/>
  <c r="K171" i="2"/>
  <c r="K174" i="2"/>
  <c r="K175" i="2"/>
  <c r="K184" i="2"/>
  <c r="K181" i="2"/>
  <c r="K182" i="2"/>
  <c r="K179" i="2"/>
  <c r="K186" i="2"/>
  <c r="K180" i="2"/>
  <c r="K183" i="2"/>
  <c r="K185" i="2"/>
  <c r="K189" i="2"/>
  <c r="K190" i="2"/>
  <c r="K194" i="2"/>
  <c r="K187" i="2"/>
  <c r="K192" i="2"/>
  <c r="K188" i="2"/>
  <c r="K193" i="2"/>
  <c r="K191" i="2"/>
  <c r="K195" i="2"/>
  <c r="K197" i="2"/>
  <c r="K198" i="2"/>
  <c r="K196" i="2"/>
  <c r="K201" i="2"/>
  <c r="K200" i="2"/>
  <c r="K199" i="2"/>
  <c r="K202" i="2"/>
  <c r="K207" i="2"/>
  <c r="K205" i="2"/>
  <c r="K203" i="2"/>
  <c r="K204" i="2"/>
  <c r="K206" i="2"/>
  <c r="K208" i="2"/>
  <c r="K209" i="2"/>
  <c r="K210" i="2"/>
  <c r="K218" i="2"/>
  <c r="K213" i="2"/>
  <c r="K211" i="2"/>
  <c r="K212" i="2"/>
  <c r="K216" i="2"/>
  <c r="K217" i="2"/>
  <c r="K215" i="2"/>
  <c r="K214" i="2"/>
  <c r="K219" i="2"/>
  <c r="K226" i="2"/>
  <c r="K221" i="2"/>
  <c r="K220" i="2"/>
  <c r="K222" i="2"/>
  <c r="K223" i="2"/>
  <c r="K224" i="2"/>
  <c r="K225" i="2"/>
  <c r="K227" i="2"/>
  <c r="K231" i="2"/>
  <c r="K228" i="2"/>
  <c r="K229" i="2"/>
  <c r="K230" i="2"/>
  <c r="K232" i="2"/>
  <c r="K233" i="2"/>
  <c r="K234" i="2"/>
  <c r="K235" i="2"/>
  <c r="K236" i="2"/>
  <c r="K237" i="2"/>
  <c r="K238" i="2"/>
  <c r="K239" i="2"/>
  <c r="K240" i="2"/>
  <c r="K241" i="2"/>
  <c r="K242" i="2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M12" i="1" l="1"/>
  <c r="AM5" i="1"/>
  <c r="AM15" i="1"/>
  <c r="AS13" i="1"/>
  <c r="AS18" i="1"/>
  <c r="AM8" i="1"/>
  <c r="AM7" i="1"/>
  <c r="AM18" i="1"/>
  <c r="AM14" i="1"/>
  <c r="AS4" i="1"/>
  <c r="AS16" i="1"/>
  <c r="AS17" i="1"/>
  <c r="AS12" i="1"/>
  <c r="AS9" i="1"/>
  <c r="AM10" i="1"/>
  <c r="AM13" i="1"/>
  <c r="AM17" i="1"/>
  <c r="AM11" i="1"/>
  <c r="AS14" i="1"/>
  <c r="AS15" i="1"/>
  <c r="AS8" i="1"/>
  <c r="AS6" i="1"/>
  <c r="AM6" i="1"/>
  <c r="AM9" i="1"/>
  <c r="AM4" i="1"/>
  <c r="AM16" i="1"/>
  <c r="AS11" i="1"/>
  <c r="AS5" i="1"/>
  <c r="AS10" i="1"/>
  <c r="AS7" i="1"/>
  <c r="AF5" i="1"/>
  <c r="AF15" i="1"/>
  <c r="AF13" i="1"/>
  <c r="AF18" i="1"/>
  <c r="AF14" i="1"/>
  <c r="AF12" i="1"/>
  <c r="AF9" i="1"/>
  <c r="AF17" i="1"/>
  <c r="AF11" i="1"/>
  <c r="AF8" i="1"/>
  <c r="AF6" i="1"/>
  <c r="AF4" i="1"/>
  <c r="AF16" i="1"/>
  <c r="AF10" i="1"/>
  <c r="AF7" i="1"/>
  <c r="I15" i="2" l="1"/>
  <c r="P15" i="2" s="1"/>
  <c r="J15" i="2"/>
  <c r="Q8" i="1" s="1"/>
  <c r="I11" i="2"/>
  <c r="P11" i="2" s="1"/>
  <c r="J11" i="2"/>
  <c r="I13" i="2"/>
  <c r="P13" i="2" s="1"/>
  <c r="J13" i="2"/>
  <c r="X7" i="1" s="1"/>
  <c r="I16" i="2"/>
  <c r="P16" i="2" s="1"/>
  <c r="J16" i="2"/>
  <c r="W9" i="1" s="1"/>
  <c r="I18" i="2"/>
  <c r="P18" i="2" s="1"/>
  <c r="J18" i="2"/>
  <c r="AC6" i="1" s="1"/>
  <c r="I17" i="2"/>
  <c r="P17" i="2" s="1"/>
  <c r="J17" i="2"/>
  <c r="O10" i="1" s="1"/>
  <c r="I14" i="2"/>
  <c r="P14" i="2" s="1"/>
  <c r="J14" i="2"/>
  <c r="Y16" i="1" s="1"/>
  <c r="I12" i="2"/>
  <c r="P12" i="2" s="1"/>
  <c r="J12" i="2"/>
  <c r="P14" i="1" s="1"/>
  <c r="I26" i="2"/>
  <c r="P26" i="2" s="1"/>
  <c r="J26" i="2"/>
  <c r="AD12" i="1" s="1"/>
  <c r="I21" i="2"/>
  <c r="P21" i="2" s="1"/>
  <c r="J21" i="2"/>
  <c r="Z3" i="1" s="1"/>
  <c r="I19" i="2"/>
  <c r="P19" i="2" s="1"/>
  <c r="J19" i="2"/>
  <c r="V5" i="1" s="1"/>
  <c r="I20" i="2"/>
  <c r="P20" i="2" s="1"/>
  <c r="J20" i="2"/>
  <c r="T17" i="1" s="1"/>
  <c r="I23" i="2"/>
  <c r="P23" i="2" s="1"/>
  <c r="J23" i="2"/>
  <c r="R13" i="1" s="1"/>
  <c r="I22" i="2"/>
  <c r="P22" i="2" s="1"/>
  <c r="J22" i="2"/>
  <c r="U15" i="1" s="1"/>
  <c r="I24" i="2"/>
  <c r="P24" i="2" s="1"/>
  <c r="J24" i="2"/>
  <c r="AB11" i="1" s="1"/>
  <c r="I25" i="2"/>
  <c r="P25" i="2" s="1"/>
  <c r="J25" i="2"/>
  <c r="S4" i="1" s="1"/>
  <c r="I29" i="2"/>
  <c r="P29" i="2" s="1"/>
  <c r="J29" i="2"/>
  <c r="Z7" i="1" s="1"/>
  <c r="I30" i="2"/>
  <c r="P30" i="2" s="1"/>
  <c r="J30" i="2"/>
  <c r="Y11" i="1" s="1"/>
  <c r="I34" i="2"/>
  <c r="P34" i="2" s="1"/>
  <c r="J34" i="2"/>
  <c r="Q9" i="1" s="1"/>
  <c r="I32" i="2"/>
  <c r="P32" i="2" s="1"/>
  <c r="J32" i="2"/>
  <c r="I27" i="2"/>
  <c r="P27" i="2" s="1"/>
  <c r="J27" i="2"/>
  <c r="X10" i="1" s="1"/>
  <c r="I28" i="2"/>
  <c r="P28" i="2" s="1"/>
  <c r="J28" i="2"/>
  <c r="AC16" i="1" s="1"/>
  <c r="I31" i="2"/>
  <c r="P31" i="2" s="1"/>
  <c r="J31" i="2"/>
  <c r="P8" i="1" s="1"/>
  <c r="I33" i="2"/>
  <c r="P33" i="2" s="1"/>
  <c r="J33" i="2"/>
  <c r="AA6" i="1" s="1"/>
  <c r="I35" i="2"/>
  <c r="P35" i="2" s="1"/>
  <c r="J35" i="2"/>
  <c r="AA17" i="1" s="1"/>
  <c r="I37" i="2"/>
  <c r="P37" i="2" s="1"/>
  <c r="J37" i="2"/>
  <c r="X3" i="1" s="1"/>
  <c r="I42" i="2"/>
  <c r="P42" i="2" s="1"/>
  <c r="J42" i="2"/>
  <c r="Y8" i="1" s="1"/>
  <c r="I40" i="2"/>
  <c r="P40" i="2" s="1"/>
  <c r="J40" i="2"/>
  <c r="U14" i="1" s="1"/>
  <c r="I36" i="2"/>
  <c r="P36" i="2" s="1"/>
  <c r="J36" i="2"/>
  <c r="AB4" i="1" s="1"/>
  <c r="I38" i="2"/>
  <c r="P38" i="2" s="1"/>
  <c r="J38" i="2"/>
  <c r="V7" i="1" s="1"/>
  <c r="I39" i="2"/>
  <c r="P39" i="2" s="1"/>
  <c r="J39" i="2"/>
  <c r="AD5" i="1" s="1"/>
  <c r="I41" i="2"/>
  <c r="P41" i="2" s="1"/>
  <c r="J41" i="2"/>
  <c r="W6" i="1" s="1"/>
  <c r="I43" i="2"/>
  <c r="P43" i="2" s="1"/>
  <c r="J43" i="2"/>
  <c r="R9" i="1" s="1"/>
  <c r="I48" i="2"/>
  <c r="P48" i="2" s="1"/>
  <c r="J48" i="2"/>
  <c r="S16" i="1" s="1"/>
  <c r="I44" i="2"/>
  <c r="P44" i="2" s="1"/>
  <c r="J44" i="2"/>
  <c r="Z10" i="1" s="1"/>
  <c r="I50" i="2"/>
  <c r="P50" i="2" s="1"/>
  <c r="J50" i="2"/>
  <c r="O13" i="1" s="1"/>
  <c r="I49" i="2"/>
  <c r="P49" i="2" s="1"/>
  <c r="J49" i="2"/>
  <c r="I45" i="2"/>
  <c r="P45" i="2" s="1"/>
  <c r="J45" i="2"/>
  <c r="Q11" i="1" s="1"/>
  <c r="I46" i="2"/>
  <c r="P46" i="2" s="1"/>
  <c r="J46" i="2"/>
  <c r="AC12" i="1" s="1"/>
  <c r="I47" i="2"/>
  <c r="P47" i="2" s="1"/>
  <c r="J47" i="2"/>
  <c r="T15" i="1" s="1"/>
  <c r="I51" i="2"/>
  <c r="P51" i="2" s="1"/>
  <c r="J51" i="2"/>
  <c r="U3" i="1" s="1"/>
  <c r="I56" i="2"/>
  <c r="P56" i="2" s="1"/>
  <c r="J56" i="2"/>
  <c r="AA10" i="1" s="1"/>
  <c r="I53" i="2"/>
  <c r="P53" i="2" s="1"/>
  <c r="J53" i="2"/>
  <c r="R5" i="1" s="1"/>
  <c r="I54" i="2"/>
  <c r="P54" i="2" s="1"/>
  <c r="J54" i="2"/>
  <c r="W7" i="1" s="1"/>
  <c r="I55" i="2"/>
  <c r="P55" i="2" s="1"/>
  <c r="J55" i="2"/>
  <c r="AD8" i="1" s="1"/>
  <c r="I52" i="2"/>
  <c r="P52" i="2" s="1"/>
  <c r="J52" i="2"/>
  <c r="X4" i="1" s="1"/>
  <c r="I57" i="2"/>
  <c r="P57" i="2" s="1"/>
  <c r="J57" i="2"/>
  <c r="AB14" i="1" s="1"/>
  <c r="I58" i="2"/>
  <c r="P58" i="2" s="1"/>
  <c r="J58" i="2"/>
  <c r="Y17" i="1" s="1"/>
  <c r="I64" i="2"/>
  <c r="P64" i="2" s="1"/>
  <c r="J64" i="2"/>
  <c r="V16" i="1" s="1"/>
  <c r="I59" i="2"/>
  <c r="P59" i="2" s="1"/>
  <c r="J59" i="2"/>
  <c r="O6" i="1" s="1"/>
  <c r="I61" i="2"/>
  <c r="P61" i="2" s="1"/>
  <c r="J61" i="2"/>
  <c r="T11" i="1" s="1"/>
  <c r="I62" i="2"/>
  <c r="P62" i="2" s="1"/>
  <c r="J62" i="2"/>
  <c r="Z12" i="1" s="1"/>
  <c r="I60" i="2"/>
  <c r="P60" i="2" s="1"/>
  <c r="J60" i="2"/>
  <c r="AC9" i="1" s="1"/>
  <c r="I63" i="2"/>
  <c r="P63" i="2" s="1"/>
  <c r="J63" i="2"/>
  <c r="P15" i="1" s="1"/>
  <c r="I65" i="2"/>
  <c r="P65" i="2" s="1"/>
  <c r="J65" i="2"/>
  <c r="I66" i="2"/>
  <c r="P66" i="2" s="1"/>
  <c r="J66" i="2"/>
  <c r="Q13" i="1" s="1"/>
  <c r="I69" i="2"/>
  <c r="P69" i="2" s="1"/>
  <c r="J69" i="2"/>
  <c r="Y7" i="1" s="1"/>
  <c r="I70" i="2"/>
  <c r="P70" i="2" s="1"/>
  <c r="J70" i="2"/>
  <c r="R8" i="1" s="1"/>
  <c r="I72" i="2"/>
  <c r="P72" i="2" s="1"/>
  <c r="J72" i="2"/>
  <c r="AB12" i="1" s="1"/>
  <c r="I74" i="2"/>
  <c r="P74" i="2" s="1"/>
  <c r="J74" i="2"/>
  <c r="W17" i="1" s="1"/>
  <c r="I67" i="2"/>
  <c r="P67" i="2" s="1"/>
  <c r="J67" i="2"/>
  <c r="Q3" i="1" s="1"/>
  <c r="I68" i="2"/>
  <c r="P68" i="2" s="1"/>
  <c r="J68" i="2"/>
  <c r="U4" i="1" s="1"/>
  <c r="I73" i="2"/>
  <c r="P73" i="2" s="1"/>
  <c r="J73" i="2"/>
  <c r="AA14" i="1" s="1"/>
  <c r="I71" i="2"/>
  <c r="P71" i="2" s="1"/>
  <c r="J71" i="2"/>
  <c r="AD10" i="1" s="1"/>
  <c r="I82" i="2"/>
  <c r="P82" i="2" s="1"/>
  <c r="J82" i="2"/>
  <c r="P13" i="1" s="1"/>
  <c r="I75" i="2"/>
  <c r="P75" i="2" s="1"/>
  <c r="J75" i="2"/>
  <c r="T3" i="1" s="1"/>
  <c r="I77" i="2"/>
  <c r="P77" i="2" s="1"/>
  <c r="J77" i="2"/>
  <c r="X6" i="1" s="1"/>
  <c r="I78" i="2"/>
  <c r="P78" i="2" s="1"/>
  <c r="J78" i="2"/>
  <c r="S9" i="1" s="1"/>
  <c r="I79" i="2"/>
  <c r="P79" i="2" s="1"/>
  <c r="J79" i="2"/>
  <c r="V11" i="1" s="1"/>
  <c r="I80" i="2"/>
  <c r="P80" i="2" s="1"/>
  <c r="J80" i="2"/>
  <c r="AB15" i="1" s="1"/>
  <c r="I81" i="2"/>
  <c r="P81" i="2" s="1"/>
  <c r="J81" i="2"/>
  <c r="I76" i="2"/>
  <c r="P76" i="2" s="1"/>
  <c r="J76" i="2"/>
  <c r="AC5" i="1" s="1"/>
  <c r="I83" i="2"/>
  <c r="P83" i="2" s="1"/>
  <c r="J83" i="2"/>
  <c r="W4" i="1" s="1"/>
  <c r="I88" i="2"/>
  <c r="P88" i="2" s="1"/>
  <c r="J88" i="2"/>
  <c r="Q14" i="1" s="1"/>
  <c r="I89" i="2"/>
  <c r="P89" i="2" s="1"/>
  <c r="J89" i="2"/>
  <c r="AD16" i="1" s="1"/>
  <c r="I85" i="2"/>
  <c r="P85" i="2" s="1"/>
  <c r="J85" i="2"/>
  <c r="U8" i="1" s="1"/>
  <c r="I90" i="2"/>
  <c r="P90" i="2" s="1"/>
  <c r="J90" i="2"/>
  <c r="O17" i="1" s="1"/>
  <c r="I84" i="2"/>
  <c r="P84" i="2" s="1"/>
  <c r="J84" i="2"/>
  <c r="R7" i="1" s="1"/>
  <c r="I86" i="2"/>
  <c r="P86" i="2" s="1"/>
  <c r="J86" i="2"/>
  <c r="Y10" i="1" s="1"/>
  <c r="I87" i="2"/>
  <c r="P87" i="2" s="1"/>
  <c r="J87" i="2"/>
  <c r="AA12" i="1" s="1"/>
  <c r="I93" i="2"/>
  <c r="P93" i="2" s="1"/>
  <c r="J93" i="2"/>
  <c r="V6" i="1" s="1"/>
  <c r="I98" i="2"/>
  <c r="P98" i="2" s="1"/>
  <c r="J98" i="2"/>
  <c r="X13" i="1" s="1"/>
  <c r="I94" i="2"/>
  <c r="P94" i="2" s="1"/>
  <c r="J94" i="2"/>
  <c r="S8" i="1" s="1"/>
  <c r="I91" i="2"/>
  <c r="P91" i="2" s="1"/>
  <c r="J91" i="2"/>
  <c r="AB3" i="1" s="1"/>
  <c r="I95" i="2"/>
  <c r="P95" i="2" s="1"/>
  <c r="J95" i="2"/>
  <c r="AD9" i="1" s="1"/>
  <c r="I96" i="2"/>
  <c r="P96" i="2" s="1"/>
  <c r="J96" i="2"/>
  <c r="Z11" i="1" s="1"/>
  <c r="I92" i="2"/>
  <c r="P92" i="2" s="1"/>
  <c r="J92" i="2"/>
  <c r="AA5" i="1" s="1"/>
  <c r="I97" i="2"/>
  <c r="P97" i="2" s="1"/>
  <c r="J97" i="2"/>
  <c r="P17" i="1" s="1"/>
  <c r="I101" i="2"/>
  <c r="P101" i="2" s="1"/>
  <c r="J101" i="2"/>
  <c r="U10" i="1" s="1"/>
  <c r="I99" i="2"/>
  <c r="P99" i="2" s="1"/>
  <c r="J99" i="2"/>
  <c r="O4" i="1" s="1"/>
  <c r="I104" i="2"/>
  <c r="P104" i="2" s="1"/>
  <c r="J104" i="2"/>
  <c r="W15" i="1" s="1"/>
  <c r="I102" i="2"/>
  <c r="P102" i="2" s="1"/>
  <c r="J102" i="2"/>
  <c r="Q12" i="1" s="1"/>
  <c r="I100" i="2"/>
  <c r="P100" i="2" s="1"/>
  <c r="J100" i="2"/>
  <c r="AC7" i="1" s="1"/>
  <c r="I106" i="2"/>
  <c r="P106" i="2" s="1"/>
  <c r="J106" i="2"/>
  <c r="I103" i="2"/>
  <c r="P103" i="2" s="1"/>
  <c r="J103" i="2"/>
  <c r="R14" i="1" s="1"/>
  <c r="I105" i="2"/>
  <c r="P105" i="2" s="1"/>
  <c r="J105" i="2"/>
  <c r="T16" i="1" s="1"/>
  <c r="I107" i="2"/>
  <c r="P107" i="2" s="1"/>
  <c r="J107" i="2"/>
  <c r="S3" i="1" s="1"/>
  <c r="I109" i="2"/>
  <c r="P109" i="2" s="1"/>
  <c r="J109" i="2"/>
  <c r="AB6" i="1" s="1"/>
  <c r="I110" i="2"/>
  <c r="P110" i="2" s="1"/>
  <c r="J110" i="2"/>
  <c r="Z8" i="1" s="1"/>
  <c r="I111" i="2"/>
  <c r="P111" i="2" s="1"/>
  <c r="J111" i="2"/>
  <c r="X9" i="1" s="1"/>
  <c r="I114" i="2"/>
  <c r="P114" i="2" s="1"/>
  <c r="J114" i="2"/>
  <c r="AA13" i="1" s="1"/>
  <c r="I108" i="2"/>
  <c r="P108" i="2" s="1"/>
  <c r="J108" i="2"/>
  <c r="P5" i="1" s="1"/>
  <c r="I112" i="2"/>
  <c r="P112" i="2" s="1"/>
  <c r="J112" i="2"/>
  <c r="AD11" i="1" s="1"/>
  <c r="I113" i="2"/>
  <c r="P113" i="2" s="1"/>
  <c r="J113" i="2"/>
  <c r="V17" i="1" s="1"/>
  <c r="I117" i="2"/>
  <c r="P117" i="2" s="1"/>
  <c r="J117" i="2"/>
  <c r="T10" i="1" s="1"/>
  <c r="I120" i="2"/>
  <c r="P120" i="2" s="1"/>
  <c r="J120" i="2"/>
  <c r="O15" i="1" s="1"/>
  <c r="I121" i="2"/>
  <c r="P121" i="2" s="1"/>
  <c r="J121" i="2"/>
  <c r="U16" i="1" s="1"/>
  <c r="I115" i="2"/>
  <c r="P115" i="2" s="1"/>
  <c r="J115" i="2"/>
  <c r="R4" i="1" s="1"/>
  <c r="I116" i="2"/>
  <c r="P116" i="2" s="1"/>
  <c r="J116" i="2"/>
  <c r="Q7" i="1" s="1"/>
  <c r="I118" i="2"/>
  <c r="P118" i="2" s="1"/>
  <c r="J118" i="2"/>
  <c r="W12" i="1" s="1"/>
  <c r="I122" i="2"/>
  <c r="P122" i="2" s="1"/>
  <c r="J122" i="2"/>
  <c r="I119" i="2"/>
  <c r="P119" i="2" s="1"/>
  <c r="J119" i="2"/>
  <c r="Y14" i="1" s="1"/>
  <c r="I128" i="2"/>
  <c r="P128" i="2" s="1"/>
  <c r="J128" i="2"/>
  <c r="O11" i="1" s="1"/>
  <c r="I125" i="2"/>
  <c r="P125" i="2" s="1"/>
  <c r="J125" i="2"/>
  <c r="X8" i="1" s="1"/>
  <c r="I123" i="2"/>
  <c r="P123" i="2" s="1"/>
  <c r="J123" i="2"/>
  <c r="AD6" i="1" s="1"/>
  <c r="I126" i="2"/>
  <c r="P126" i="2" s="1"/>
  <c r="J126" i="2"/>
  <c r="Y9" i="1" s="1"/>
  <c r="I130" i="2"/>
  <c r="P130" i="2" s="1"/>
  <c r="J130" i="2"/>
  <c r="Q16" i="1" s="1"/>
  <c r="I129" i="2"/>
  <c r="P129" i="2" s="1"/>
  <c r="J129" i="2"/>
  <c r="AC14" i="1" s="1"/>
  <c r="I127" i="2"/>
  <c r="P127" i="2" s="1"/>
  <c r="J127" i="2"/>
  <c r="P10" i="1" s="1"/>
  <c r="I124" i="2"/>
  <c r="P124" i="2" s="1"/>
  <c r="J124" i="2"/>
  <c r="AA7" i="1" s="1"/>
  <c r="I131" i="2"/>
  <c r="P131" i="2" s="1"/>
  <c r="J131" i="2"/>
  <c r="V3" i="1" s="1"/>
  <c r="I133" i="2"/>
  <c r="P133" i="2" s="1"/>
  <c r="J133" i="2"/>
  <c r="T5" i="1" s="1"/>
  <c r="I132" i="2"/>
  <c r="P132" i="2" s="1"/>
  <c r="J132" i="2"/>
  <c r="Z4" i="1" s="1"/>
  <c r="I134" i="2"/>
  <c r="P134" i="2" s="1"/>
  <c r="J134" i="2"/>
  <c r="U11" i="1" s="1"/>
  <c r="I138" i="2"/>
  <c r="P138" i="2" s="1"/>
  <c r="J138" i="2"/>
  <c r="AB13" i="1" s="1"/>
  <c r="I136" i="2"/>
  <c r="P136" i="2" s="1"/>
  <c r="J136" i="2"/>
  <c r="AD15" i="1" s="1"/>
  <c r="I137" i="2"/>
  <c r="P137" i="2" s="1"/>
  <c r="J137" i="2"/>
  <c r="R17" i="1" s="1"/>
  <c r="I135" i="2"/>
  <c r="P135" i="2" s="1"/>
  <c r="J135" i="2"/>
  <c r="S12" i="1" s="1"/>
  <c r="I141" i="2"/>
  <c r="P141" i="2" s="1"/>
  <c r="J141" i="2"/>
  <c r="AC8" i="1" s="1"/>
  <c r="I146" i="2"/>
  <c r="P146" i="2" s="1"/>
  <c r="J146" i="2"/>
  <c r="I139" i="2"/>
  <c r="P139" i="2" s="1"/>
  <c r="J139" i="2"/>
  <c r="Y6" i="1" s="1"/>
  <c r="I142" i="2"/>
  <c r="P142" i="2" s="1"/>
  <c r="J142" i="2"/>
  <c r="AA9" i="1" s="1"/>
  <c r="I143" i="2"/>
  <c r="P143" i="2" s="1"/>
  <c r="J143" i="2"/>
  <c r="Q10" i="1" s="1"/>
  <c r="I144" i="2"/>
  <c r="P144" i="2" s="1"/>
  <c r="J144" i="2"/>
  <c r="O14" i="1" s="1"/>
  <c r="I145" i="2"/>
  <c r="P145" i="2" s="1"/>
  <c r="J145" i="2"/>
  <c r="W16" i="1" s="1"/>
  <c r="I140" i="2"/>
  <c r="P140" i="2" s="1"/>
  <c r="J140" i="2"/>
  <c r="P7" i="1" s="1"/>
  <c r="I153" i="2"/>
  <c r="P153" i="2" s="1"/>
  <c r="J153" i="2"/>
  <c r="AB17" i="1" s="1"/>
  <c r="I151" i="2"/>
  <c r="P151" i="2" s="1"/>
  <c r="J151" i="2"/>
  <c r="S14" i="1" s="1"/>
  <c r="I147" i="2"/>
  <c r="P147" i="2" s="1"/>
  <c r="J147" i="2"/>
  <c r="AD3" i="1" s="1"/>
  <c r="I148" i="2"/>
  <c r="P148" i="2" s="1"/>
  <c r="J148" i="2"/>
  <c r="T4" i="1" s="1"/>
  <c r="I150" i="2"/>
  <c r="P150" i="2" s="1"/>
  <c r="J150" i="2"/>
  <c r="V12" i="1" s="1"/>
  <c r="I154" i="2"/>
  <c r="P154" i="2" s="1"/>
  <c r="J154" i="2"/>
  <c r="W13" i="1" s="1"/>
  <c r="I149" i="2"/>
  <c r="P149" i="2" s="1"/>
  <c r="J149" i="2"/>
  <c r="U5" i="1" s="1"/>
  <c r="I152" i="2"/>
  <c r="P152" i="2" s="1"/>
  <c r="J152" i="2"/>
  <c r="R15" i="1" s="1"/>
  <c r="I162" i="2"/>
  <c r="P162" i="2" s="1"/>
  <c r="J162" i="2"/>
  <c r="T13" i="1" s="1"/>
  <c r="I155" i="2"/>
  <c r="P155" i="2" s="1"/>
  <c r="J155" i="2"/>
  <c r="Z9" i="1" s="1"/>
  <c r="I156" i="2"/>
  <c r="P156" i="2" s="1"/>
  <c r="J156" i="2"/>
  <c r="S10" i="1" s="1"/>
  <c r="I161" i="2"/>
  <c r="P161" i="2" s="1"/>
  <c r="J161" i="2"/>
  <c r="I157" i="2"/>
  <c r="P157" i="2" s="1"/>
  <c r="J157" i="2"/>
  <c r="R11" i="1" s="1"/>
  <c r="I158" i="2"/>
  <c r="P158" i="2" s="1"/>
  <c r="J158" i="2"/>
  <c r="O12" i="1" s="1"/>
  <c r="I160" i="2"/>
  <c r="P160" i="2" s="1"/>
  <c r="J160" i="2"/>
  <c r="P16" i="1" s="1"/>
  <c r="I159" i="2"/>
  <c r="P159" i="2" s="1"/>
  <c r="J159" i="2"/>
  <c r="AC15" i="1" s="1"/>
  <c r="I169" i="2"/>
  <c r="P169" i="2" s="1"/>
  <c r="J169" i="2"/>
  <c r="V14" i="1" s="1"/>
  <c r="I168" i="2"/>
  <c r="P168" i="2" s="1"/>
  <c r="J168" i="2"/>
  <c r="AA8" i="1" s="1"/>
  <c r="I167" i="2"/>
  <c r="P167" i="2" s="1"/>
  <c r="J167" i="2"/>
  <c r="AB7" i="1" s="1"/>
  <c r="I165" i="2"/>
  <c r="P165" i="2" s="1"/>
  <c r="J165" i="2"/>
  <c r="W5" i="1" s="1"/>
  <c r="I170" i="2"/>
  <c r="P170" i="2" s="1"/>
  <c r="J170" i="2"/>
  <c r="X17" i="1" s="1"/>
  <c r="I163" i="2"/>
  <c r="P163" i="2" s="1"/>
  <c r="J163" i="2"/>
  <c r="Y3" i="1" s="1"/>
  <c r="I166" i="2"/>
  <c r="P166" i="2" s="1"/>
  <c r="J166" i="2"/>
  <c r="U6" i="1" s="1"/>
  <c r="I164" i="2"/>
  <c r="P164" i="2" s="1"/>
  <c r="J164" i="2"/>
  <c r="AD4" i="1" s="1"/>
  <c r="I172" i="2"/>
  <c r="P172" i="2" s="1"/>
  <c r="J172" i="2"/>
  <c r="O9" i="1" s="1"/>
  <c r="I176" i="2"/>
  <c r="P176" i="2" s="1"/>
  <c r="J176" i="2"/>
  <c r="Z16" i="1" s="1"/>
  <c r="I173" i="2"/>
  <c r="P173" i="2" s="1"/>
  <c r="J173" i="2"/>
  <c r="S11" i="1" s="1"/>
  <c r="I178" i="2"/>
  <c r="P178" i="2" s="1"/>
  <c r="J178" i="2"/>
  <c r="AC13" i="1" s="1"/>
  <c r="I177" i="2"/>
  <c r="P177" i="2" s="1"/>
  <c r="J177" i="2"/>
  <c r="I171" i="2"/>
  <c r="P171" i="2" s="1"/>
  <c r="J171" i="2"/>
  <c r="Q6" i="1" s="1"/>
  <c r="I174" i="2"/>
  <c r="P174" i="2" s="1"/>
  <c r="J174" i="2"/>
  <c r="P12" i="1" s="1"/>
  <c r="I175" i="2"/>
  <c r="P175" i="2" s="1"/>
  <c r="J175" i="2"/>
  <c r="V15" i="1" s="1"/>
  <c r="I184" i="2"/>
  <c r="P184" i="2" s="1"/>
  <c r="J184" i="2"/>
  <c r="I181" i="2"/>
  <c r="P181" i="2" s="1"/>
  <c r="J181" i="2"/>
  <c r="I182" i="2"/>
  <c r="P182" i="2" s="1"/>
  <c r="J182" i="2"/>
  <c r="I179" i="2"/>
  <c r="P179" i="2" s="1"/>
  <c r="J179" i="2"/>
  <c r="I186" i="2"/>
  <c r="P186" i="2" s="1"/>
  <c r="J186" i="2"/>
  <c r="I180" i="2"/>
  <c r="P180" i="2" s="1"/>
  <c r="J180" i="2"/>
  <c r="I183" i="2"/>
  <c r="P183" i="2" s="1"/>
  <c r="J183" i="2"/>
  <c r="I185" i="2"/>
  <c r="P185" i="2" s="1"/>
  <c r="J185" i="2"/>
  <c r="I189" i="2"/>
  <c r="P189" i="2" s="1"/>
  <c r="J189" i="2"/>
  <c r="I190" i="2"/>
  <c r="P190" i="2" s="1"/>
  <c r="J190" i="2"/>
  <c r="I194" i="2"/>
  <c r="P194" i="2" s="1"/>
  <c r="J194" i="2"/>
  <c r="I187" i="2"/>
  <c r="P187" i="2" s="1"/>
  <c r="J187" i="2"/>
  <c r="I192" i="2"/>
  <c r="P192" i="2" s="1"/>
  <c r="J192" i="2"/>
  <c r="I188" i="2"/>
  <c r="P188" i="2" s="1"/>
  <c r="J188" i="2"/>
  <c r="I193" i="2"/>
  <c r="P193" i="2" s="1"/>
  <c r="J193" i="2"/>
  <c r="I191" i="2"/>
  <c r="P191" i="2" s="1"/>
  <c r="J191" i="2"/>
  <c r="I195" i="2"/>
  <c r="P195" i="2" s="1"/>
  <c r="J195" i="2"/>
  <c r="I197" i="2"/>
  <c r="P197" i="2" s="1"/>
  <c r="J197" i="2"/>
  <c r="I198" i="2"/>
  <c r="P198" i="2" s="1"/>
  <c r="J198" i="2"/>
  <c r="I196" i="2"/>
  <c r="P196" i="2" s="1"/>
  <c r="J196" i="2"/>
  <c r="I201" i="2"/>
  <c r="P201" i="2" s="1"/>
  <c r="J201" i="2"/>
  <c r="I200" i="2"/>
  <c r="P200" i="2" s="1"/>
  <c r="J200" i="2"/>
  <c r="I199" i="2"/>
  <c r="P199" i="2" s="1"/>
  <c r="J199" i="2"/>
  <c r="I202" i="2"/>
  <c r="P202" i="2" s="1"/>
  <c r="J202" i="2"/>
  <c r="I207" i="2"/>
  <c r="P207" i="2" s="1"/>
  <c r="J207" i="2"/>
  <c r="I205" i="2"/>
  <c r="P205" i="2" s="1"/>
  <c r="J205" i="2"/>
  <c r="I203" i="2"/>
  <c r="P203" i="2" s="1"/>
  <c r="J203" i="2"/>
  <c r="I204" i="2"/>
  <c r="P204" i="2" s="1"/>
  <c r="J204" i="2"/>
  <c r="I206" i="2"/>
  <c r="P206" i="2" s="1"/>
  <c r="J206" i="2"/>
  <c r="I208" i="2"/>
  <c r="P208" i="2" s="1"/>
  <c r="J208" i="2"/>
  <c r="I209" i="2"/>
  <c r="P209" i="2" s="1"/>
  <c r="J209" i="2"/>
  <c r="I210" i="2"/>
  <c r="P210" i="2" s="1"/>
  <c r="J210" i="2"/>
  <c r="I218" i="2"/>
  <c r="P218" i="2" s="1"/>
  <c r="J218" i="2"/>
  <c r="I213" i="2"/>
  <c r="P213" i="2" s="1"/>
  <c r="J213" i="2"/>
  <c r="I211" i="2"/>
  <c r="P211" i="2" s="1"/>
  <c r="J211" i="2"/>
  <c r="I212" i="2"/>
  <c r="P212" i="2" s="1"/>
  <c r="J212" i="2"/>
  <c r="I216" i="2"/>
  <c r="P216" i="2" s="1"/>
  <c r="J216" i="2"/>
  <c r="I217" i="2"/>
  <c r="P217" i="2" s="1"/>
  <c r="J217" i="2"/>
  <c r="I215" i="2"/>
  <c r="P215" i="2" s="1"/>
  <c r="J215" i="2"/>
  <c r="I214" i="2"/>
  <c r="P214" i="2" s="1"/>
  <c r="J214" i="2"/>
  <c r="I219" i="2"/>
  <c r="P219" i="2" s="1"/>
  <c r="J219" i="2"/>
  <c r="I226" i="2"/>
  <c r="P226" i="2" s="1"/>
  <c r="J226" i="2"/>
  <c r="I221" i="2"/>
  <c r="P221" i="2" s="1"/>
  <c r="J221" i="2"/>
  <c r="I220" i="2"/>
  <c r="P220" i="2" s="1"/>
  <c r="J220" i="2"/>
  <c r="I222" i="2"/>
  <c r="P222" i="2" s="1"/>
  <c r="J222" i="2"/>
  <c r="I223" i="2"/>
  <c r="P223" i="2" s="1"/>
  <c r="J223" i="2"/>
  <c r="I224" i="2"/>
  <c r="P224" i="2" s="1"/>
  <c r="J224" i="2"/>
  <c r="I225" i="2"/>
  <c r="P225" i="2" s="1"/>
  <c r="J225" i="2"/>
  <c r="I227" i="2"/>
  <c r="P227" i="2" s="1"/>
  <c r="J227" i="2"/>
  <c r="I231" i="2"/>
  <c r="P231" i="2" s="1"/>
  <c r="J231" i="2"/>
  <c r="I228" i="2"/>
  <c r="P228" i="2" s="1"/>
  <c r="J228" i="2"/>
  <c r="I229" i="2"/>
  <c r="P229" i="2" s="1"/>
  <c r="J229" i="2"/>
  <c r="I230" i="2"/>
  <c r="P230" i="2" s="1"/>
  <c r="J230" i="2"/>
  <c r="I232" i="2"/>
  <c r="P232" i="2" s="1"/>
  <c r="J232" i="2"/>
  <c r="I233" i="2"/>
  <c r="P233" i="2" s="1"/>
  <c r="J233" i="2"/>
  <c r="I234" i="2"/>
  <c r="P234" i="2" s="1"/>
  <c r="J234" i="2"/>
  <c r="I235" i="2"/>
  <c r="P235" i="2" s="1"/>
  <c r="J235" i="2"/>
  <c r="I236" i="2"/>
  <c r="P236" i="2" s="1"/>
  <c r="J236" i="2"/>
  <c r="I237" i="2"/>
  <c r="P237" i="2" s="1"/>
  <c r="J237" i="2"/>
  <c r="I238" i="2"/>
  <c r="P238" i="2" s="1"/>
  <c r="J238" i="2"/>
  <c r="I239" i="2"/>
  <c r="P239" i="2" s="1"/>
  <c r="J239" i="2"/>
  <c r="I240" i="2"/>
  <c r="P240" i="2" s="1"/>
  <c r="J240" i="2"/>
  <c r="I241" i="2"/>
  <c r="P241" i="2" s="1"/>
  <c r="J241" i="2"/>
  <c r="I242" i="2"/>
  <c r="P242" i="2" s="1"/>
  <c r="J242" i="2"/>
  <c r="Q242" i="2" l="1"/>
  <c r="Q240" i="2"/>
  <c r="Q238" i="2"/>
  <c r="Q236" i="2"/>
  <c r="Q234" i="2"/>
  <c r="Q232" i="2"/>
  <c r="Q229" i="2"/>
  <c r="Q231" i="2"/>
  <c r="Q225" i="2"/>
  <c r="Q223" i="2"/>
  <c r="Q220" i="2"/>
  <c r="Q226" i="2"/>
  <c r="Q214" i="2"/>
  <c r="Q217" i="2"/>
  <c r="Q212" i="2"/>
  <c r="Q213" i="2"/>
  <c r="Q210" i="2"/>
  <c r="Q208" i="2"/>
  <c r="Q204" i="2"/>
  <c r="Q205" i="2"/>
  <c r="Q202" i="2"/>
  <c r="Q200" i="2"/>
  <c r="Q196" i="2"/>
  <c r="Q197" i="2"/>
  <c r="Q191" i="2"/>
  <c r="Q188" i="2"/>
  <c r="Q187" i="2"/>
  <c r="Q190" i="2"/>
  <c r="Q185" i="2"/>
  <c r="Q180" i="2"/>
  <c r="Q179" i="2"/>
  <c r="Q181" i="2"/>
  <c r="Q175" i="2"/>
  <c r="Q171" i="2"/>
  <c r="Q178" i="2"/>
  <c r="Q176" i="2"/>
  <c r="Q164" i="2"/>
  <c r="Q163" i="2"/>
  <c r="Q165" i="2"/>
  <c r="Q168" i="2"/>
  <c r="Q159" i="2"/>
  <c r="Q158" i="2"/>
  <c r="Q161" i="2"/>
  <c r="Q155" i="2"/>
  <c r="Q152" i="2"/>
  <c r="Q154" i="2"/>
  <c r="Q148" i="2"/>
  <c r="Q151" i="2"/>
  <c r="Q140" i="2"/>
  <c r="Q144" i="2"/>
  <c r="Q142" i="2"/>
  <c r="Q146" i="2"/>
  <c r="Q135" i="2"/>
  <c r="Q136" i="2"/>
  <c r="Q134" i="2"/>
  <c r="Q133" i="2"/>
  <c r="Q124" i="2"/>
  <c r="Q129" i="2"/>
  <c r="Q126" i="2"/>
  <c r="Q125" i="2"/>
  <c r="Q119" i="2"/>
  <c r="Q118" i="2"/>
  <c r="Q115" i="2"/>
  <c r="Q120" i="2"/>
  <c r="Q113" i="2"/>
  <c r="Q108" i="2"/>
  <c r="Q111" i="2"/>
  <c r="Q109" i="2"/>
  <c r="Q105" i="2"/>
  <c r="Q106" i="2"/>
  <c r="Q102" i="2"/>
  <c r="Q99" i="2"/>
  <c r="Q97" i="2"/>
  <c r="Q96" i="2"/>
  <c r="Q91" i="2"/>
  <c r="Q98" i="2"/>
  <c r="Q87" i="2"/>
  <c r="Q84" i="2"/>
  <c r="Q85" i="2"/>
  <c r="Q88" i="2"/>
  <c r="Q76" i="2"/>
  <c r="Q80" i="2"/>
  <c r="Q78" i="2"/>
  <c r="Q75" i="2"/>
  <c r="Q71" i="2"/>
  <c r="Q68" i="2"/>
  <c r="Q74" i="2"/>
  <c r="Q70" i="2"/>
  <c r="Q66" i="2"/>
  <c r="Q63" i="2"/>
  <c r="Q62" i="2"/>
  <c r="Q59" i="2"/>
  <c r="Q58" i="2"/>
  <c r="Q52" i="2"/>
  <c r="Q54" i="2"/>
  <c r="Q56" i="2"/>
  <c r="Q47" i="2"/>
  <c r="Q45" i="2"/>
  <c r="Q50" i="2"/>
  <c r="Q48" i="2"/>
  <c r="Q41" i="2"/>
  <c r="Q38" i="2"/>
  <c r="Q40" i="2"/>
  <c r="Q37" i="2"/>
  <c r="Q33" i="2"/>
  <c r="Q28" i="2"/>
  <c r="Q32" i="2"/>
  <c r="Q30" i="2"/>
  <c r="Q25" i="2"/>
  <c r="Q22" i="2"/>
  <c r="Q20" i="2"/>
  <c r="Q21" i="2"/>
  <c r="Q12" i="2"/>
  <c r="Q17" i="2"/>
  <c r="Q16" i="2"/>
  <c r="Q11" i="2"/>
  <c r="Q241" i="2"/>
  <c r="Q239" i="2"/>
  <c r="Q237" i="2"/>
  <c r="Q235" i="2"/>
  <c r="Q233" i="2"/>
  <c r="Q230" i="2"/>
  <c r="Q228" i="2"/>
  <c r="Q227" i="2"/>
  <c r="Q224" i="2"/>
  <c r="Q222" i="2"/>
  <c r="Q221" i="2"/>
  <c r="Q219" i="2"/>
  <c r="Q215" i="2"/>
  <c r="Q216" i="2"/>
  <c r="Q211" i="2"/>
  <c r="Q218" i="2"/>
  <c r="Q209" i="2"/>
  <c r="Q206" i="2"/>
  <c r="Q203" i="2"/>
  <c r="Q207" i="2"/>
  <c r="Q199" i="2"/>
  <c r="Q201" i="2"/>
  <c r="Q198" i="2"/>
  <c r="Q195" i="2"/>
  <c r="Q193" i="2"/>
  <c r="Q192" i="2"/>
  <c r="Q194" i="2"/>
  <c r="Q189" i="2"/>
  <c r="Q183" i="2"/>
  <c r="Q186" i="2"/>
  <c r="Q182" i="2"/>
  <c r="Q184" i="2"/>
  <c r="Q174" i="2"/>
  <c r="Q177" i="2"/>
  <c r="Q173" i="2"/>
  <c r="Q172" i="2"/>
  <c r="Q166" i="2"/>
  <c r="Q170" i="2"/>
  <c r="Q167" i="2"/>
  <c r="Q169" i="2"/>
  <c r="Q160" i="2"/>
  <c r="Q157" i="2"/>
  <c r="Q156" i="2"/>
  <c r="Q162" i="2"/>
  <c r="Q149" i="2"/>
  <c r="Q150" i="2"/>
  <c r="Q147" i="2"/>
  <c r="Q153" i="2"/>
  <c r="Q145" i="2"/>
  <c r="Q143" i="2"/>
  <c r="Q139" i="2"/>
  <c r="Q141" i="2"/>
  <c r="Q137" i="2"/>
  <c r="Q138" i="2"/>
  <c r="Q132" i="2"/>
  <c r="Q131" i="2"/>
  <c r="Q127" i="2"/>
  <c r="Q130" i="2"/>
  <c r="Q123" i="2"/>
  <c r="Q128" i="2"/>
  <c r="Q122" i="2"/>
  <c r="Q116" i="2"/>
  <c r="Q121" i="2"/>
  <c r="Q117" i="2"/>
  <c r="Q112" i="2"/>
  <c r="Q114" i="2"/>
  <c r="Q110" i="2"/>
  <c r="Q107" i="2"/>
  <c r="Q103" i="2"/>
  <c r="Q100" i="2"/>
  <c r="Q104" i="2"/>
  <c r="Q101" i="2"/>
  <c r="Q92" i="2"/>
  <c r="Q95" i="2"/>
  <c r="Q94" i="2"/>
  <c r="Q93" i="2"/>
  <c r="Q86" i="2"/>
  <c r="Q90" i="2"/>
  <c r="Q89" i="2"/>
  <c r="Q83" i="2"/>
  <c r="Q81" i="2"/>
  <c r="Q79" i="2"/>
  <c r="Q77" i="2"/>
  <c r="Q82" i="2"/>
  <c r="Q73" i="2"/>
  <c r="Q67" i="2"/>
  <c r="Q72" i="2"/>
  <c r="Q69" i="2"/>
  <c r="Q65" i="2"/>
  <c r="Q60" i="2"/>
  <c r="Q61" i="2"/>
  <c r="Q64" i="2"/>
  <c r="Q57" i="2"/>
  <c r="Q55" i="2"/>
  <c r="Q53" i="2"/>
  <c r="Q51" i="2"/>
  <c r="Q46" i="2"/>
  <c r="Q49" i="2"/>
  <c r="Q44" i="2"/>
  <c r="Q43" i="2"/>
  <c r="Q39" i="2"/>
  <c r="Q36" i="2"/>
  <c r="Q42" i="2"/>
  <c r="Q35" i="2"/>
  <c r="Q31" i="2"/>
  <c r="Q27" i="2"/>
  <c r="Q34" i="2"/>
  <c r="Q29" i="2"/>
  <c r="Q24" i="2"/>
  <c r="Q23" i="2"/>
  <c r="Q19" i="2"/>
  <c r="Q26" i="2"/>
  <c r="Q14" i="2"/>
  <c r="Q18" i="2"/>
  <c r="Q13" i="2"/>
  <c r="Q15" i="2"/>
  <c r="J6" i="2"/>
  <c r="T12" i="1" s="1"/>
  <c r="J7" i="2"/>
  <c r="Z17" i="1" s="1"/>
  <c r="J3" i="2"/>
  <c r="J10" i="2"/>
  <c r="AB5" i="1" s="1"/>
  <c r="J4" i="2"/>
  <c r="W3" i="1" s="1"/>
  <c r="J8" i="2"/>
  <c r="S15" i="1" s="1"/>
  <c r="J9" i="2"/>
  <c r="V4" i="1" s="1"/>
  <c r="J5" i="2"/>
  <c r="U13" i="1" s="1"/>
  <c r="I6" i="2"/>
  <c r="P6" i="2" s="1"/>
  <c r="I7" i="2"/>
  <c r="P7" i="2" s="1"/>
  <c r="I3" i="2"/>
  <c r="I10" i="2"/>
  <c r="P10" i="2" s="1"/>
  <c r="I4" i="2"/>
  <c r="P4" i="2" s="1"/>
  <c r="I8" i="2"/>
  <c r="P8" i="2" s="1"/>
  <c r="I9" i="2"/>
  <c r="P9" i="2" s="1"/>
  <c r="I5" i="2"/>
  <c r="P5" i="2" s="1"/>
  <c r="O3" i="2" l="1"/>
  <c r="P3" i="2"/>
  <c r="Q10" i="2"/>
  <c r="O124" i="2"/>
  <c r="Q5" i="2"/>
  <c r="Q9" i="2"/>
  <c r="Q3" i="2"/>
  <c r="Q8" i="2"/>
  <c r="Q7" i="2"/>
  <c r="Q4" i="2"/>
  <c r="Q6" i="2"/>
  <c r="O230" i="2"/>
  <c r="O127" i="2"/>
  <c r="O172" i="2"/>
  <c r="O225" i="2"/>
  <c r="O191" i="2"/>
  <c r="O159" i="2"/>
  <c r="O130" i="2"/>
  <c r="O219" i="2"/>
  <c r="O241" i="2"/>
  <c r="O209" i="2"/>
  <c r="O174" i="2"/>
  <c r="O145" i="2"/>
  <c r="O232" i="2"/>
  <c r="O200" i="2"/>
  <c r="O163" i="2"/>
  <c r="O218" i="2"/>
  <c r="O150" i="2"/>
  <c r="O123" i="2"/>
  <c r="O207" i="2"/>
  <c r="O157" i="2"/>
  <c r="O238" i="2"/>
  <c r="O220" i="2"/>
  <c r="O204" i="2"/>
  <c r="O187" i="2"/>
  <c r="O178" i="2"/>
  <c r="O161" i="2"/>
  <c r="O142" i="2"/>
  <c r="O126" i="2"/>
  <c r="O206" i="2"/>
  <c r="O170" i="2"/>
  <c r="O237" i="2"/>
  <c r="O221" i="2"/>
  <c r="O203" i="2"/>
  <c r="O194" i="2"/>
  <c r="O173" i="2"/>
  <c r="O156" i="2"/>
  <c r="O139" i="2"/>
  <c r="O125" i="2"/>
  <c r="O231" i="2"/>
  <c r="O213" i="2"/>
  <c r="O197" i="2"/>
  <c r="O181" i="2"/>
  <c r="O168" i="2"/>
  <c r="O151" i="2"/>
  <c r="O133" i="2"/>
  <c r="O141" i="2"/>
  <c r="O192" i="2"/>
  <c r="O234" i="2"/>
  <c r="O202" i="2"/>
  <c r="O164" i="2"/>
  <c r="O239" i="2"/>
  <c r="O162" i="2"/>
  <c r="O215" i="2"/>
  <c r="O183" i="2"/>
  <c r="O149" i="2"/>
  <c r="O240" i="2"/>
  <c r="O208" i="2"/>
  <c r="O171" i="2"/>
  <c r="O144" i="2"/>
  <c r="O128" i="2"/>
  <c r="O201" i="2"/>
  <c r="O235" i="2"/>
  <c r="O153" i="2"/>
  <c r="O214" i="2"/>
  <c r="O185" i="2"/>
  <c r="O152" i="2"/>
  <c r="O135" i="2"/>
  <c r="O195" i="2"/>
  <c r="O233" i="2"/>
  <c r="O199" i="2"/>
  <c r="O166" i="2"/>
  <c r="O137" i="2"/>
  <c r="O223" i="2"/>
  <c r="O188" i="2"/>
  <c r="O158" i="2"/>
  <c r="O177" i="2"/>
  <c r="O131" i="2"/>
  <c r="O222" i="2"/>
  <c r="O186" i="2"/>
  <c r="O138" i="2"/>
  <c r="O229" i="2"/>
  <c r="O212" i="2"/>
  <c r="O196" i="2"/>
  <c r="O179" i="2"/>
  <c r="O165" i="2"/>
  <c r="O148" i="2"/>
  <c r="O134" i="2"/>
  <c r="O227" i="2"/>
  <c r="O189" i="2"/>
  <c r="O143" i="2"/>
  <c r="O228" i="2"/>
  <c r="O211" i="2"/>
  <c r="O198" i="2"/>
  <c r="O182" i="2"/>
  <c r="O167" i="2"/>
  <c r="O147" i="2"/>
  <c r="O132" i="2"/>
  <c r="O236" i="2"/>
  <c r="O226" i="2"/>
  <c r="O205" i="2"/>
  <c r="O190" i="2"/>
  <c r="O176" i="2"/>
  <c r="O155" i="2"/>
  <c r="O146" i="2"/>
  <c r="O6" i="2"/>
  <c r="O4" i="2"/>
  <c r="O11" i="2"/>
  <c r="O17" i="2"/>
  <c r="O21" i="2"/>
  <c r="O22" i="2"/>
  <c r="O30" i="2"/>
  <c r="O28" i="2"/>
  <c r="O37" i="2"/>
  <c r="O38" i="2"/>
  <c r="O48" i="2"/>
  <c r="O45" i="2"/>
  <c r="O56" i="2"/>
  <c r="O52" i="2"/>
  <c r="O59" i="2"/>
  <c r="O63" i="2"/>
  <c r="O70" i="2"/>
  <c r="O68" i="2"/>
  <c r="O75" i="2"/>
  <c r="O80" i="2"/>
  <c r="O88" i="2"/>
  <c r="O84" i="2"/>
  <c r="O98" i="2"/>
  <c r="O96" i="2"/>
  <c r="O99" i="2"/>
  <c r="O106" i="2"/>
  <c r="O109" i="2"/>
  <c r="O108" i="2"/>
  <c r="O120" i="2"/>
  <c r="O118" i="2"/>
  <c r="O7" i="2"/>
  <c r="O8" i="2"/>
  <c r="O13" i="2"/>
  <c r="O14" i="2"/>
  <c r="O19" i="2"/>
  <c r="O24" i="2"/>
  <c r="O34" i="2"/>
  <c r="O31" i="2"/>
  <c r="O42" i="2"/>
  <c r="O39" i="2"/>
  <c r="O44" i="2"/>
  <c r="O46" i="2"/>
  <c r="O53" i="2"/>
  <c r="O57" i="2"/>
  <c r="O61" i="2"/>
  <c r="O65" i="2"/>
  <c r="O72" i="2"/>
  <c r="O73" i="2"/>
  <c r="O77" i="2"/>
  <c r="O81" i="2"/>
  <c r="O89" i="2"/>
  <c r="O86" i="2"/>
  <c r="O94" i="2"/>
  <c r="O92" i="2"/>
  <c r="O104" i="2"/>
  <c r="O103" i="2"/>
  <c r="O110" i="2"/>
  <c r="O112" i="2"/>
  <c r="O121" i="2"/>
  <c r="O122" i="2"/>
  <c r="O10" i="2"/>
  <c r="O26" i="2"/>
  <c r="O29" i="2"/>
  <c r="O35" i="2"/>
  <c r="O43" i="2"/>
  <c r="O51" i="2"/>
  <c r="O64" i="2"/>
  <c r="O69" i="2"/>
  <c r="O82" i="2"/>
  <c r="O83" i="2"/>
  <c r="O93" i="2"/>
  <c r="O101" i="2"/>
  <c r="O107" i="2"/>
  <c r="O117" i="2"/>
  <c r="O5" i="2"/>
  <c r="O9" i="2"/>
  <c r="O16" i="2"/>
  <c r="O12" i="2"/>
  <c r="O20" i="2"/>
  <c r="O25" i="2"/>
  <c r="O32" i="2"/>
  <c r="O33" i="2"/>
  <c r="O40" i="2"/>
  <c r="O41" i="2"/>
  <c r="O50" i="2"/>
  <c r="O47" i="2"/>
  <c r="O54" i="2"/>
  <c r="O58" i="2"/>
  <c r="O62" i="2"/>
  <c r="O66" i="2"/>
  <c r="O74" i="2"/>
  <c r="O71" i="2"/>
  <c r="O78" i="2"/>
  <c r="O76" i="2"/>
  <c r="O85" i="2"/>
  <c r="O87" i="2"/>
  <c r="O91" i="2"/>
  <c r="O97" i="2"/>
  <c r="O102" i="2"/>
  <c r="O105" i="2"/>
  <c r="O111" i="2"/>
  <c r="O113" i="2"/>
  <c r="O115" i="2"/>
  <c r="O119" i="2"/>
  <c r="O15" i="2"/>
  <c r="O18" i="2"/>
  <c r="O23" i="2"/>
  <c r="O27" i="2"/>
  <c r="O36" i="2"/>
  <c r="O49" i="2"/>
  <c r="O55" i="2"/>
  <c r="O60" i="2"/>
  <c r="O67" i="2"/>
  <c r="O79" i="2"/>
  <c r="O90" i="2"/>
  <c r="O95" i="2"/>
  <c r="O100" i="2"/>
  <c r="O114" i="2"/>
  <c r="O116" i="2"/>
  <c r="O169" i="2"/>
  <c r="O216" i="2"/>
  <c r="O242" i="2"/>
  <c r="O210" i="2"/>
  <c r="O175" i="2"/>
  <c r="O140" i="2"/>
  <c r="O184" i="2"/>
  <c r="O224" i="2"/>
  <c r="O193" i="2"/>
  <c r="O160" i="2"/>
  <c r="O129" i="2"/>
  <c r="O217" i="2"/>
  <c r="O180" i="2"/>
  <c r="O154" i="2"/>
  <c r="O136" i="2"/>
  <c r="P18" i="1"/>
  <c r="S18" i="1"/>
  <c r="R18" i="1"/>
  <c r="Q18" i="1"/>
  <c r="W18" i="1"/>
  <c r="AC18" i="1"/>
  <c r="AA18" i="1"/>
  <c r="X18" i="1"/>
  <c r="T18" i="1"/>
  <c r="U18" i="1"/>
  <c r="AD18" i="1"/>
  <c r="AB18" i="1"/>
  <c r="Z18" i="1"/>
  <c r="V18" i="1"/>
  <c r="O18" i="1"/>
  <c r="Y18" i="1"/>
  <c r="AE3" i="1"/>
  <c r="AL3" i="1"/>
  <c r="AU3" i="1"/>
  <c r="AH3" i="1"/>
  <c r="AR3" i="1"/>
  <c r="AO3" i="1"/>
  <c r="AG3" i="1"/>
  <c r="AN3" i="1"/>
  <c r="AT3" i="1"/>
  <c r="AS3" i="1"/>
  <c r="AM3" i="1"/>
  <c r="AF3" i="1"/>
  <c r="AI3" i="1" l="1"/>
  <c r="AK14" i="1" s="1"/>
  <c r="AP3" i="1"/>
  <c r="AQ11" i="1" s="1"/>
  <c r="AV3" i="1"/>
  <c r="AW18" i="1" s="1"/>
  <c r="AQ7" i="1"/>
  <c r="AQ15" i="1"/>
  <c r="AQ5" i="1"/>
  <c r="AQ13" i="1" l="1"/>
  <c r="AQ18" i="1"/>
  <c r="AQ14" i="1"/>
  <c r="AQ10" i="1"/>
  <c r="AQ8" i="1"/>
  <c r="AQ12" i="1"/>
  <c r="AQ17" i="1"/>
  <c r="AQ4" i="1"/>
  <c r="AQ3" i="1"/>
  <c r="AQ6" i="1"/>
  <c r="AK7" i="1"/>
  <c r="AW12" i="1"/>
  <c r="AK8" i="1"/>
  <c r="AW10" i="1"/>
  <c r="AW14" i="1"/>
  <c r="AW13" i="1"/>
  <c r="AK6" i="1"/>
  <c r="AK16" i="1"/>
  <c r="AW16" i="1"/>
  <c r="AK9" i="1"/>
  <c r="AW7" i="1"/>
  <c r="AK15" i="1"/>
  <c r="AW3" i="1"/>
  <c r="AW11" i="1"/>
  <c r="AK10" i="1"/>
  <c r="AW17" i="1"/>
  <c r="AW15" i="1"/>
  <c r="AK17" i="1"/>
  <c r="AK12" i="1"/>
  <c r="AW4" i="1"/>
  <c r="AW6" i="1"/>
  <c r="AW5" i="1"/>
  <c r="AW8" i="1"/>
  <c r="AW9" i="1"/>
  <c r="AK3" i="1"/>
  <c r="AK11" i="1"/>
  <c r="AK18" i="1"/>
  <c r="AK13" i="1"/>
  <c r="AK5" i="1"/>
  <c r="AQ16" i="1"/>
  <c r="AK4" i="1"/>
  <c r="AQ9" i="1"/>
  <c r="M8" i="1" l="1"/>
  <c r="M11" i="1"/>
  <c r="L5" i="1"/>
  <c r="M5" i="1"/>
  <c r="M4" i="1"/>
  <c r="M9" i="1"/>
  <c r="M18" i="1"/>
  <c r="M6" i="1"/>
  <c r="M13" i="1"/>
  <c r="M17" i="1"/>
  <c r="M10" i="1"/>
  <c r="K4" i="1"/>
  <c r="M12" i="1"/>
  <c r="M16" i="1"/>
  <c r="M14" i="1"/>
  <c r="M3" i="1"/>
  <c r="M7" i="1"/>
  <c r="M15" i="1"/>
  <c r="K7" i="1"/>
  <c r="K10" i="1"/>
  <c r="K3" i="1"/>
  <c r="K12" i="1"/>
  <c r="L11" i="1"/>
  <c r="K15" i="1"/>
  <c r="L8" i="1"/>
  <c r="L10" i="1"/>
  <c r="K9" i="1"/>
  <c r="L3" i="1"/>
  <c r="K13" i="1"/>
  <c r="L16" i="1"/>
  <c r="L13" i="1"/>
  <c r="L14" i="1"/>
  <c r="K16" i="1"/>
  <c r="L9" i="1"/>
  <c r="K18" i="1"/>
  <c r="K6" i="1"/>
  <c r="L18" i="1"/>
  <c r="L6" i="1"/>
  <c r="K5" i="1"/>
  <c r="L15" i="1"/>
  <c r="L12" i="1"/>
  <c r="K14" i="1"/>
  <c r="L4" i="1"/>
  <c r="K17" i="1"/>
  <c r="L7" i="1"/>
  <c r="L17" i="1"/>
  <c r="K8" i="1"/>
  <c r="K11" i="1"/>
  <c r="N22" i="1" l="1"/>
  <c r="Q22" i="1" s="1"/>
  <c r="N28" i="1"/>
  <c r="N23" i="1"/>
  <c r="O23" i="1" s="1"/>
  <c r="N32" i="1"/>
  <c r="P32" i="1" s="1"/>
  <c r="N29" i="1"/>
  <c r="S29" i="1" s="1"/>
  <c r="C3" i="1"/>
  <c r="N25" i="1"/>
  <c r="P25" i="1" s="1"/>
  <c r="N36" i="1"/>
  <c r="S36" i="1" s="1"/>
  <c r="N26" i="1"/>
  <c r="R26" i="1" s="1"/>
  <c r="N35" i="1"/>
  <c r="Q35" i="1" s="1"/>
  <c r="N37" i="1"/>
  <c r="R37" i="1" s="1"/>
  <c r="N30" i="1"/>
  <c r="Q30" i="1" s="1"/>
  <c r="N24" i="1"/>
  <c r="Q24" i="1" s="1"/>
  <c r="N33" i="1"/>
  <c r="S33" i="1" s="1"/>
  <c r="N34" i="1"/>
  <c r="P34" i="1" s="1"/>
  <c r="N27" i="1"/>
  <c r="O27" i="1" s="1"/>
  <c r="N31" i="1"/>
  <c r="O31" i="1" s="1"/>
  <c r="C30" i="1"/>
  <c r="F30" i="1" s="1"/>
  <c r="C11" i="1"/>
  <c r="E11" i="1" s="1"/>
  <c r="C27" i="1"/>
  <c r="E27" i="1" s="1"/>
  <c r="C4" i="1"/>
  <c r="D4" i="1" s="1"/>
  <c r="C15" i="1"/>
  <c r="H15" i="1" s="1"/>
  <c r="C26" i="1"/>
  <c r="F26" i="1" s="1"/>
  <c r="C17" i="1"/>
  <c r="F17" i="1" s="1"/>
  <c r="C31" i="1"/>
  <c r="D31" i="1" s="1"/>
  <c r="C16" i="1"/>
  <c r="E16" i="1" s="1"/>
  <c r="C18" i="1"/>
  <c r="H18" i="1" s="1"/>
  <c r="C29" i="1"/>
  <c r="H29" i="1" s="1"/>
  <c r="C33" i="1"/>
  <c r="G33" i="1" s="1"/>
  <c r="C23" i="1"/>
  <c r="H23" i="1" s="1"/>
  <c r="C12" i="1"/>
  <c r="E12" i="1" s="1"/>
  <c r="C13" i="1"/>
  <c r="E13" i="1" s="1"/>
  <c r="C7" i="1"/>
  <c r="D7" i="1" s="1"/>
  <c r="C24" i="1"/>
  <c r="D24" i="1" s="1"/>
  <c r="C37" i="1"/>
  <c r="E37" i="1" s="1"/>
  <c r="C10" i="1"/>
  <c r="H10" i="1" s="1"/>
  <c r="C36" i="1"/>
  <c r="F36" i="1" s="1"/>
  <c r="C35" i="1"/>
  <c r="E35" i="1" s="1"/>
  <c r="C25" i="1"/>
  <c r="G25" i="1" s="1"/>
  <c r="C22" i="1"/>
  <c r="F22" i="1" s="1"/>
  <c r="C9" i="1"/>
  <c r="E9" i="1" s="1"/>
  <c r="C8" i="1"/>
  <c r="F8" i="1" s="1"/>
  <c r="C6" i="1"/>
  <c r="D6" i="1" s="1"/>
  <c r="C28" i="1"/>
  <c r="H28" i="1" s="1"/>
  <c r="C32" i="1"/>
  <c r="G32" i="1" s="1"/>
  <c r="C34" i="1"/>
  <c r="H34" i="1" s="1"/>
  <c r="C14" i="1"/>
  <c r="D14" i="1" s="1"/>
  <c r="C5" i="1"/>
  <c r="E5" i="1" s="1"/>
  <c r="E3" i="1"/>
  <c r="F3" i="1"/>
  <c r="H3" i="1"/>
  <c r="D3" i="1"/>
  <c r="G3" i="1"/>
  <c r="G15" i="1"/>
  <c r="P37" i="1"/>
  <c r="S35" i="1"/>
  <c r="R35" i="1"/>
  <c r="P35" i="1"/>
  <c r="H30" i="1"/>
  <c r="D30" i="1"/>
  <c r="R28" i="1"/>
  <c r="Q28" i="1"/>
  <c r="S28" i="1"/>
  <c r="P28" i="1"/>
  <c r="O28" i="1"/>
  <c r="P23" i="1"/>
  <c r="Q23" i="1"/>
  <c r="S23" i="1"/>
  <c r="O33" i="1"/>
  <c r="R33" i="1"/>
  <c r="F16" i="1"/>
  <c r="O24" i="1"/>
  <c r="F34" i="1"/>
  <c r="D11" i="1"/>
  <c r="S34" i="1"/>
  <c r="R25" i="1"/>
  <c r="E23" i="1"/>
  <c r="G23" i="1"/>
  <c r="D23" i="1"/>
  <c r="P22" i="1"/>
  <c r="O22" i="1"/>
  <c r="R22" i="1" l="1"/>
  <c r="S22" i="1"/>
  <c r="E31" i="1"/>
  <c r="E34" i="1"/>
  <c r="F23" i="1"/>
  <c r="G34" i="1"/>
  <c r="D16" i="1"/>
  <c r="O25" i="1"/>
  <c r="R23" i="1"/>
  <c r="S32" i="1"/>
  <c r="G13" i="1"/>
  <c r="R32" i="1"/>
  <c r="E10" i="1"/>
  <c r="Q32" i="1"/>
  <c r="Q27" i="1"/>
  <c r="G5" i="1"/>
  <c r="O32" i="1"/>
  <c r="P36" i="1"/>
  <c r="G17" i="1"/>
  <c r="S30" i="1"/>
  <c r="G11" i="1"/>
  <c r="F18" i="1"/>
  <c r="O34" i="1"/>
  <c r="O29" i="1"/>
  <c r="S31" i="1"/>
  <c r="E33" i="1"/>
  <c r="O26" i="1"/>
  <c r="P26" i="1"/>
  <c r="H33" i="1"/>
  <c r="S26" i="1"/>
  <c r="E4" i="1"/>
  <c r="R29" i="1"/>
  <c r="F4" i="1"/>
  <c r="H32" i="1"/>
  <c r="Q26" i="1"/>
  <c r="P29" i="1"/>
  <c r="Q29" i="1"/>
  <c r="H4" i="1"/>
  <c r="D33" i="1"/>
  <c r="P31" i="1"/>
  <c r="F32" i="1"/>
  <c r="P24" i="1"/>
  <c r="F31" i="1"/>
  <c r="D32" i="1"/>
  <c r="S24" i="1"/>
  <c r="H31" i="1"/>
  <c r="F33" i="1"/>
  <c r="Q31" i="1"/>
  <c r="E32" i="1"/>
  <c r="G4" i="1"/>
  <c r="R31" i="1"/>
  <c r="R24" i="1"/>
  <c r="G31" i="1"/>
  <c r="G7" i="1"/>
  <c r="S25" i="1"/>
  <c r="Q34" i="1"/>
  <c r="R34" i="1"/>
  <c r="H11" i="1"/>
  <c r="H14" i="1"/>
  <c r="G26" i="1"/>
  <c r="Q37" i="1"/>
  <c r="S37" i="1"/>
  <c r="Q25" i="1"/>
  <c r="F11" i="1"/>
  <c r="D28" i="1"/>
  <c r="O37" i="1"/>
  <c r="F12" i="1"/>
  <c r="E17" i="1"/>
  <c r="G10" i="1"/>
  <c r="H13" i="1"/>
  <c r="H27" i="1"/>
  <c r="P30" i="1"/>
  <c r="O36" i="1"/>
  <c r="D17" i="1"/>
  <c r="R27" i="1"/>
  <c r="P27" i="1"/>
  <c r="D5" i="1"/>
  <c r="E28" i="1"/>
  <c r="F13" i="1"/>
  <c r="D27" i="1"/>
  <c r="H17" i="1"/>
  <c r="S27" i="1"/>
  <c r="F5" i="1"/>
  <c r="G28" i="1"/>
  <c r="F27" i="1"/>
  <c r="E15" i="1"/>
  <c r="D22" i="1"/>
  <c r="G8" i="1"/>
  <c r="G35" i="1"/>
  <c r="F29" i="1"/>
  <c r="E22" i="1"/>
  <c r="D29" i="1"/>
  <c r="F35" i="1"/>
  <c r="E24" i="1"/>
  <c r="H8" i="1"/>
  <c r="H22" i="1"/>
  <c r="E29" i="1"/>
  <c r="F24" i="1"/>
  <c r="H9" i="1"/>
  <c r="E36" i="1"/>
  <c r="F10" i="1"/>
  <c r="H5" i="1"/>
  <c r="D34" i="1"/>
  <c r="F28" i="1"/>
  <c r="G16" i="1"/>
  <c r="Q33" i="1"/>
  <c r="D13" i="1"/>
  <c r="G30" i="1"/>
  <c r="G27" i="1"/>
  <c r="O30" i="1"/>
  <c r="R30" i="1"/>
  <c r="O35" i="1"/>
  <c r="D8" i="1"/>
  <c r="E8" i="1"/>
  <c r="D15" i="1"/>
  <c r="G22" i="1"/>
  <c r="H35" i="1"/>
  <c r="D35" i="1"/>
  <c r="Q36" i="1"/>
  <c r="G29" i="1"/>
  <c r="H24" i="1"/>
  <c r="D10" i="1"/>
  <c r="H16" i="1"/>
  <c r="P33" i="1"/>
  <c r="E30" i="1"/>
  <c r="F15" i="1"/>
  <c r="R36" i="1"/>
  <c r="G24" i="1"/>
  <c r="G9" i="1"/>
  <c r="D9" i="1"/>
  <c r="G36" i="1"/>
  <c r="E7" i="1"/>
  <c r="F37" i="1"/>
  <c r="G12" i="1"/>
  <c r="F25" i="1"/>
  <c r="F6" i="1"/>
  <c r="F14" i="1"/>
  <c r="E14" i="1"/>
  <c r="D37" i="1"/>
  <c r="H37" i="1"/>
  <c r="D18" i="1"/>
  <c r="D12" i="1"/>
  <c r="D26" i="1"/>
  <c r="G6" i="1"/>
  <c r="H6" i="1"/>
  <c r="E25" i="1"/>
  <c r="G14" i="1"/>
  <c r="G37" i="1"/>
  <c r="E18" i="1"/>
  <c r="G18" i="1"/>
  <c r="H12" i="1"/>
  <c r="H26" i="1"/>
  <c r="E26" i="1"/>
  <c r="E6" i="1"/>
  <c r="F9" i="1"/>
  <c r="D25" i="1"/>
  <c r="H25" i="1"/>
  <c r="D36" i="1"/>
  <c r="H7" i="1"/>
  <c r="F7" i="1"/>
  <c r="H36" i="1"/>
  <c r="T1" i="2" l="1"/>
  <c r="T2" i="2" s="1"/>
  <c r="U1" i="2" l="1"/>
  <c r="U2" i="2" s="1"/>
  <c r="V1" i="2" l="1"/>
  <c r="V2" i="2" s="1"/>
  <c r="W1" i="2" l="1"/>
  <c r="X1" i="2" s="1"/>
  <c r="W2" i="2" l="1"/>
  <c r="Y1" i="2"/>
  <c r="X2" i="2"/>
  <c r="Z1" i="2" l="1"/>
  <c r="Y2" i="2"/>
  <c r="AA1" i="2" l="1"/>
  <c r="Z2" i="2"/>
  <c r="AB1" i="2" l="1"/>
  <c r="AA2" i="2"/>
  <c r="AB2" i="2" l="1"/>
  <c r="AC1" i="2"/>
  <c r="AC2" i="2" s="1"/>
</calcChain>
</file>

<file path=xl/sharedStrings.xml><?xml version="1.0" encoding="utf-8"?>
<sst xmlns="http://schemas.openxmlformats.org/spreadsheetml/2006/main" count="579" uniqueCount="53">
  <si>
    <t>Gospodarze</t>
  </si>
  <si>
    <t>Goście</t>
  </si>
  <si>
    <t>Data</t>
  </si>
  <si>
    <t>Kolejka</t>
  </si>
  <si>
    <t>Wynik</t>
  </si>
  <si>
    <t>pkt</t>
  </si>
  <si>
    <t>mecze</t>
  </si>
  <si>
    <t>G+</t>
  </si>
  <si>
    <t>G-</t>
  </si>
  <si>
    <t>roznica</t>
  </si>
  <si>
    <t>P2</t>
  </si>
  <si>
    <t>P1</t>
  </si>
  <si>
    <t>mecz</t>
  </si>
  <si>
    <t>wsp</t>
  </si>
  <si>
    <t>total</t>
  </si>
  <si>
    <t>Rank</t>
  </si>
  <si>
    <t>drużyna</t>
  </si>
  <si>
    <t>pozycja</t>
  </si>
  <si>
    <t>punkty</t>
  </si>
  <si>
    <t>razem</t>
  </si>
  <si>
    <t>bramki strzelone</t>
  </si>
  <si>
    <t>bramki stracone</t>
  </si>
  <si>
    <t>różnica bramek</t>
  </si>
  <si>
    <t>dom</t>
  </si>
  <si>
    <t>wyjazd</t>
  </si>
  <si>
    <t>Tabela uwzględniające mecze W DOMU</t>
  </si>
  <si>
    <t>Tabela uwzględniające mecze NA WYJEŹDZIE</t>
  </si>
  <si>
    <t>wybierz drużynę  &gt;&gt;&gt;</t>
  </si>
  <si>
    <t>gol1</t>
  </si>
  <si>
    <t>FAV punkty</t>
  </si>
  <si>
    <t>T1</t>
  </si>
  <si>
    <t>T2</t>
  </si>
  <si>
    <t>FAV 1/0</t>
  </si>
  <si>
    <t>kum FAV</t>
  </si>
  <si>
    <t>Ostatnie 10 kolejek</t>
  </si>
  <si>
    <t>SEZON
2020 / 21</t>
  </si>
  <si>
    <t>ZAGŁĘBIE LUBIN</t>
  </si>
  <si>
    <t>LECH POZNAŃ</t>
  </si>
  <si>
    <t>CRACOVIA</t>
  </si>
  <si>
    <t>POGOŃ SZCZECIN</t>
  </si>
  <si>
    <t>ŚLĄSK WROCŁAW</t>
  </si>
  <si>
    <t>PIAST GLIWICE</t>
  </si>
  <si>
    <t>RAKÓW CZĘSTOCHOWA</t>
  </si>
  <si>
    <t>LEGIA WARSZAWA</t>
  </si>
  <si>
    <t>WISŁA PŁOCK</t>
  </si>
  <si>
    <t>STAL MIELEC</t>
  </si>
  <si>
    <t>WARTA POZNAŃ</t>
  </si>
  <si>
    <t>LECHIA GDAŃSK</t>
  </si>
  <si>
    <t>GÓRNIK ZABRZE</t>
  </si>
  <si>
    <t>PODBESKIDZIE BIELSKO-BIAŁA</t>
  </si>
  <si>
    <t>JAGIELLONIA BIAŁYSTOK</t>
  </si>
  <si>
    <t>WISŁA KRAKÓW</t>
  </si>
  <si>
    <t>https://www.flashscore.com/football/poland/ekstraklasa/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</si>
</sst>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color theme="0" tint="-0.34998626667073579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0" fillId="4" borderId="1" xfId="0" applyFill="1" applyBorder="1" applyProtection="1"/>
    <xf numFmtId="0" fontId="0" fillId="4" borderId="1" xfId="0" applyFill="1" applyBorder="1" applyAlignment="1" applyProtection="1">
      <alignment horizontal="center" vertical="center"/>
    </xf>
    <xf numFmtId="0" fontId="0" fillId="0" borderId="0" xfId="0" applyProtection="1"/>
    <xf numFmtId="0" fontId="0" fillId="0" borderId="1" xfId="0" applyBorder="1" applyProtection="1"/>
    <xf numFmtId="0" fontId="4" fillId="3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0" xfId="0" applyBorder="1"/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0" fontId="0" fillId="6" borderId="1" xfId="0" applyFill="1" applyBorder="1" applyAlignment="1">
      <alignment horizontal="left" indent="1"/>
    </xf>
    <xf numFmtId="0" fontId="0" fillId="7" borderId="1" xfId="0" applyFill="1" applyBorder="1" applyAlignment="1">
      <alignment horizontal="left" indent="1"/>
    </xf>
    <xf numFmtId="0" fontId="0" fillId="8" borderId="1" xfId="0" applyFill="1" applyBorder="1" applyAlignment="1">
      <alignment horizontal="left" inden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indent="1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/>
    </xf>
    <xf numFmtId="0" fontId="0" fillId="10" borderId="1" xfId="0" applyFill="1" applyBorder="1" applyAlignment="1" applyProtection="1">
      <alignment horizontal="left" indent="1"/>
      <protection locked="0"/>
    </xf>
    <xf numFmtId="0" fontId="0" fillId="0" borderId="1" xfId="0" applyBorder="1" applyAlignment="1" applyProtection="1">
      <alignment horizontal="right"/>
    </xf>
    <xf numFmtId="0" fontId="0" fillId="0" borderId="0" xfId="0" applyBorder="1" applyAlignment="1" applyProtection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0" fillId="0" borderId="1" xfId="0" applyFill="1" applyBorder="1"/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13" fillId="12" borderId="1" xfId="3" applyFont="1" applyBorder="1" applyAlignment="1">
      <alignment horizontal="center" vertical="center"/>
    </xf>
    <xf numFmtId="0" fontId="13" fillId="12" borderId="1" xfId="3" applyFont="1" applyBorder="1" applyAlignment="1">
      <alignment horizontal="left" indent="1"/>
    </xf>
    <xf numFmtId="14" fontId="0" fillId="0" borderId="1" xfId="0" applyNumberFormat="1" applyBorder="1"/>
    <xf numFmtId="0" fontId="14" fillId="0" borderId="0" xfId="4"/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11" fillId="11" borderId="0" xfId="2" applyAlignment="1" applyProtection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7" fillId="9" borderId="5" xfId="0" applyNumberFormat="1" applyFont="1" applyFill="1" applyBorder="1" applyAlignment="1">
      <alignment horizontal="center" vertical="center"/>
    </xf>
    <xf numFmtId="49" fontId="7" fillId="9" borderId="0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</cellXfs>
  <cellStyles count="5">
    <cellStyle name="Bad" xfId="2" builtinId="27"/>
    <cellStyle name="Hyperlink" xfId="4" builtinId="8"/>
    <cellStyle name="Neutral" xfId="3" builtinId="28"/>
    <cellStyle name="Normal" xfId="0" builtinId="0"/>
    <cellStyle name="Normal 2" xfId="1" xr:uid="{00000000-0005-0000-0000-000001000000}"/>
  </cellStyles>
  <dxfs count="12">
    <dxf>
      <font>
        <b/>
        <i val="0"/>
        <color auto="1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theme="5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FF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eexcel.co.uk/shop/?utm_source=xlsx&amp;utm_medium=baner&amp;utm_term=Ekstraklasa&amp;utm_campaign=Ekstraklasa%2020-2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34</xdr:row>
          <xdr:rowOff>123825</xdr:rowOff>
        </xdr:from>
        <xdr:to>
          <xdr:col>28</xdr:col>
          <xdr:colOff>104775</xdr:colOff>
          <xdr:row>55</xdr:row>
          <xdr:rowOff>81756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639E44CB-D618-4CED-8B93-C3F339B9117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tabela!$B$2:$H$18" spid="_x0000_s21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24625" y="6905625"/>
              <a:ext cx="5572125" cy="4158456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19500</xdr:colOff>
      <xdr:row>19</xdr:row>
      <xdr:rowOff>38100</xdr:rowOff>
    </xdr:from>
    <xdr:to>
      <xdr:col>29</xdr:col>
      <xdr:colOff>409575</xdr:colOff>
      <xdr:row>27</xdr:row>
      <xdr:rowOff>123825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430450" y="4705350"/>
          <a:ext cx="5019225" cy="2143125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/>
            <a:t>Arkusz ten jest w pełni zautomatyzowany. Hasło dostępu do całego pliku oraz jego zaawansowanych części wraz z ukrytym formułami, tabelami oraz opisem można uzyskać natychmiast po dokonaniu zakupu w sklepie, poprzez przycisk Kup Teraz poniżej.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/>
        </a:p>
      </xdr:txBody>
    </xdr:sp>
    <xdr:clientData/>
  </xdr:twoCellAnchor>
  <xdr:twoCellAnchor editAs="oneCell">
    <xdr:from>
      <xdr:col>23</xdr:col>
      <xdr:colOff>466725</xdr:colOff>
      <xdr:row>24</xdr:row>
      <xdr:rowOff>180975</xdr:rowOff>
    </xdr:from>
    <xdr:to>
      <xdr:col>26</xdr:col>
      <xdr:colOff>3675</xdr:colOff>
      <xdr:row>27</xdr:row>
      <xdr:rowOff>48923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6334125"/>
          <a:ext cx="1080000" cy="439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lashscore.com/football/poland/ekstrakla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B1:AC1048346"/>
  <sheetViews>
    <sheetView showGridLines="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F9" sqref="F9"/>
    </sheetView>
  </sheetViews>
  <sheetFormatPr defaultColWidth="9.140625" defaultRowHeight="15" x14ac:dyDescent="0.25"/>
  <cols>
    <col min="1" max="1" width="5.7109375" style="9" customWidth="1"/>
    <col min="2" max="2" width="7.5703125" style="13" bestFit="1" customWidth="1"/>
    <col min="3" max="3" width="17.5703125" style="44" bestFit="1" customWidth="1"/>
    <col min="4" max="5" width="28.7109375" style="9" customWidth="1"/>
    <col min="6" max="7" width="3.7109375" style="13" customWidth="1"/>
    <col min="8" max="8" width="3.7109375" style="13" hidden="1" customWidth="1"/>
    <col min="9" max="9" width="39" style="9" hidden="1" customWidth="1"/>
    <col min="10" max="10" width="4.42578125" style="13" hidden="1" customWidth="1"/>
    <col min="11" max="12" width="3.140625" style="13" hidden="1" customWidth="1"/>
    <col min="13" max="14" width="5.7109375" style="13" hidden="1" customWidth="1"/>
    <col min="15" max="17" width="5.7109375" style="9" hidden="1" customWidth="1"/>
    <col min="18" max="18" width="28.7109375" style="9" customWidth="1"/>
    <col min="19" max="19" width="28.42578125" style="9" bestFit="1" customWidth="1"/>
    <col min="20" max="29" width="3" style="9" bestFit="1" customWidth="1"/>
    <col min="30" max="16384" width="9.140625" style="9"/>
  </cols>
  <sheetData>
    <row r="1" spans="2:29" x14ac:dyDescent="0.25">
      <c r="H1" s="62"/>
      <c r="I1" s="62"/>
      <c r="J1" s="62"/>
      <c r="K1" s="62"/>
      <c r="L1" s="62"/>
      <c r="M1" s="62"/>
      <c r="N1" s="62"/>
      <c r="O1" s="62"/>
      <c r="P1" s="62"/>
      <c r="Q1" s="62"/>
      <c r="S1" s="49" t="s">
        <v>34</v>
      </c>
      <c r="T1" s="10">
        <f>MAX(tabela!D3:D18)</f>
        <v>4</v>
      </c>
      <c r="U1" s="10">
        <f>T1-1</f>
        <v>3</v>
      </c>
      <c r="V1" s="10">
        <f t="shared" ref="V1:X1" si="0">U1-1</f>
        <v>2</v>
      </c>
      <c r="W1" s="10">
        <f t="shared" si="0"/>
        <v>1</v>
      </c>
      <c r="X1" s="10">
        <f t="shared" si="0"/>
        <v>0</v>
      </c>
      <c r="Y1" s="10">
        <f t="shared" ref="Y1" si="1">X1-1</f>
        <v>-1</v>
      </c>
      <c r="Z1" s="10">
        <f t="shared" ref="Z1" si="2">Y1-1</f>
        <v>-2</v>
      </c>
      <c r="AA1" s="10">
        <f t="shared" ref="AA1" si="3">Z1-1</f>
        <v>-3</v>
      </c>
      <c r="AB1" s="10">
        <f t="shared" ref="AB1" si="4">AA1-1</f>
        <v>-4</v>
      </c>
      <c r="AC1" s="10">
        <f t="shared" ref="AC1" si="5">AB1-1</f>
        <v>-5</v>
      </c>
    </row>
    <row r="2" spans="2:29" x14ac:dyDescent="0.25">
      <c r="B2" s="45" t="s">
        <v>3</v>
      </c>
      <c r="C2" s="6" t="s">
        <v>2</v>
      </c>
      <c r="D2" s="6" t="s">
        <v>0</v>
      </c>
      <c r="E2" s="6" t="s">
        <v>1</v>
      </c>
      <c r="F2" s="60" t="s">
        <v>4</v>
      </c>
      <c r="G2" s="61"/>
      <c r="H2" s="7" t="s">
        <v>28</v>
      </c>
      <c r="I2" s="7" t="s">
        <v>12</v>
      </c>
      <c r="J2" s="8" t="s">
        <v>19</v>
      </c>
      <c r="K2" s="8" t="s">
        <v>11</v>
      </c>
      <c r="L2" s="8" t="s">
        <v>10</v>
      </c>
      <c r="M2" s="46" t="s">
        <v>30</v>
      </c>
      <c r="N2" s="46" t="s">
        <v>31</v>
      </c>
      <c r="O2" s="46" t="s">
        <v>33</v>
      </c>
      <c r="P2" s="46" t="s">
        <v>32</v>
      </c>
      <c r="Q2" s="46" t="s">
        <v>29</v>
      </c>
      <c r="R2" s="47" t="s">
        <v>27</v>
      </c>
      <c r="S2" s="48" t="s">
        <v>48</v>
      </c>
      <c r="T2" s="12">
        <f>SUMIFS($Q:$Q,$B:$B,T$1,$P:$P,1)</f>
        <v>3</v>
      </c>
      <c r="U2" s="12">
        <f>SUMIFS($Q:$Q,$B:$B,U$1,$P:$P,1)</f>
        <v>3</v>
      </c>
      <c r="V2" s="12">
        <f>SUMIFS($Q:$Q,$B:$B,V$1,$P:$P,1)</f>
        <v>3</v>
      </c>
      <c r="W2" s="12">
        <f>SUMIFS($Q:$Q,$B:$B,W$1,$P:$P,1)</f>
        <v>3</v>
      </c>
      <c r="X2" s="12">
        <f>SUMIFS($Q:$Q,$B:$B,X$1,$P:$P,1)</f>
        <v>0</v>
      </c>
      <c r="Y2" s="12">
        <f t="shared" ref="Y2:AC2" si="6">SUMIFS($Q:$Q,$B:$B,Y$1,$P:$P,1)</f>
        <v>0</v>
      </c>
      <c r="Z2" s="12">
        <f t="shared" si="6"/>
        <v>0</v>
      </c>
      <c r="AA2" s="12">
        <f t="shared" si="6"/>
        <v>0</v>
      </c>
      <c r="AB2" s="12">
        <f t="shared" si="6"/>
        <v>0</v>
      </c>
      <c r="AC2" s="12">
        <f t="shared" si="6"/>
        <v>0</v>
      </c>
    </row>
    <row r="3" spans="2:29" ht="15.75" x14ac:dyDescent="0.25">
      <c r="B3" s="1">
        <v>1</v>
      </c>
      <c r="C3" s="58">
        <v>44064</v>
      </c>
      <c r="D3" s="1" t="s">
        <v>36</v>
      </c>
      <c r="E3" s="1" t="s">
        <v>37</v>
      </c>
      <c r="F3" s="55">
        <v>2</v>
      </c>
      <c r="G3" s="55">
        <v>1</v>
      </c>
      <c r="H3" s="11">
        <f t="shared" ref="H3:H66" si="7">F3</f>
        <v>2</v>
      </c>
      <c r="I3" s="10" t="str">
        <f t="shared" ref="I3:I66" si="8">D3&amp;E3</f>
        <v>ZAGŁĘBIE LUBINLECH POZNAŃ</v>
      </c>
      <c r="J3" s="12" t="str">
        <f t="shared" ref="J3:J66" si="9">F3&amp;" : "&amp;G3</f>
        <v>2 : 1</v>
      </c>
      <c r="K3" s="12">
        <f t="shared" ref="K3:K66" si="10">IF(AND(G3&lt;&gt;"",F3&lt;&gt;"",F3&gt;G3),3,IF(AND(G3&lt;&gt;"",F3&lt;&gt;"",F3=G3),1,0))</f>
        <v>3</v>
      </c>
      <c r="L3" s="12">
        <f t="shared" ref="L3:L66" si="11">IF(AND(G3&lt;&gt;"",F3&lt;&gt;"",F3&lt;G3),3,IF(AND(F3&lt;&gt;"",G3&lt;&gt;"",F3=G3),1,0))</f>
        <v>0</v>
      </c>
      <c r="M3" s="50"/>
      <c r="N3" s="50"/>
      <c r="O3" s="9">
        <f>COUNTIF($I$3:I3,"*"&amp;fav&amp;"*")</f>
        <v>0</v>
      </c>
      <c r="P3" s="9">
        <f t="shared" ref="P3:P66" si="12">COUNTIF(I3,"*"&amp;fav&amp;"*")</f>
        <v>0</v>
      </c>
      <c r="Q3" s="9">
        <f t="shared" ref="Q3:Q66" si="13">IF(RIGHT(I3,LEN($S$2))=$S$2,L3,IF(LEFT(I3,LEN($S$2))=$S$2,K3,0))</f>
        <v>0</v>
      </c>
    </row>
    <row r="4" spans="2:29" ht="15.75" x14ac:dyDescent="0.25">
      <c r="B4" s="1">
        <v>1</v>
      </c>
      <c r="C4" s="58">
        <v>44065</v>
      </c>
      <c r="D4" s="1" t="s">
        <v>38</v>
      </c>
      <c r="E4" s="1" t="s">
        <v>39</v>
      </c>
      <c r="F4" s="55">
        <v>2</v>
      </c>
      <c r="G4" s="55">
        <v>1</v>
      </c>
      <c r="H4" s="11">
        <f t="shared" si="7"/>
        <v>2</v>
      </c>
      <c r="I4" s="10" t="str">
        <f t="shared" si="8"/>
        <v>CRACOVIAPOGOŃ SZCZECIN</v>
      </c>
      <c r="J4" s="12" t="str">
        <f t="shared" si="9"/>
        <v>2 : 1</v>
      </c>
      <c r="K4" s="12">
        <f t="shared" si="10"/>
        <v>3</v>
      </c>
      <c r="L4" s="12">
        <f t="shared" si="11"/>
        <v>0</v>
      </c>
      <c r="M4" s="50"/>
      <c r="N4" s="50"/>
      <c r="O4" s="9">
        <f>COUNTIF($I$3:I4,"*"&amp;fav&amp;"*")</f>
        <v>0</v>
      </c>
      <c r="P4" s="9">
        <f t="shared" si="12"/>
        <v>0</v>
      </c>
      <c r="Q4" s="9">
        <f t="shared" si="13"/>
        <v>0</v>
      </c>
    </row>
    <row r="5" spans="2:29" ht="15.75" x14ac:dyDescent="0.25">
      <c r="B5" s="1">
        <v>1</v>
      </c>
      <c r="C5" s="58">
        <v>44065</v>
      </c>
      <c r="D5" s="1" t="s">
        <v>40</v>
      </c>
      <c r="E5" s="1" t="s">
        <v>41</v>
      </c>
      <c r="F5" s="55">
        <v>2</v>
      </c>
      <c r="G5" s="55">
        <v>0</v>
      </c>
      <c r="H5" s="11">
        <f t="shared" si="7"/>
        <v>2</v>
      </c>
      <c r="I5" s="10" t="str">
        <f t="shared" si="8"/>
        <v>ŚLĄSK WROCŁAWPIAST GLIWICE</v>
      </c>
      <c r="J5" s="12" t="str">
        <f t="shared" si="9"/>
        <v>2 : 0</v>
      </c>
      <c r="K5" s="12">
        <f t="shared" si="10"/>
        <v>3</v>
      </c>
      <c r="L5" s="12">
        <f t="shared" si="11"/>
        <v>0</v>
      </c>
      <c r="M5" s="50"/>
      <c r="N5" s="50"/>
      <c r="O5" s="9">
        <f>COUNTIF($I$3:I5,"*"&amp;fav&amp;"*")</f>
        <v>0</v>
      </c>
      <c r="P5" s="9">
        <f t="shared" si="12"/>
        <v>0</v>
      </c>
      <c r="Q5" s="9">
        <f t="shared" si="13"/>
        <v>0</v>
      </c>
    </row>
    <row r="6" spans="2:29" ht="15.75" x14ac:dyDescent="0.25">
      <c r="B6" s="1">
        <v>1</v>
      </c>
      <c r="C6" s="58">
        <v>44065</v>
      </c>
      <c r="D6" s="1" t="s">
        <v>42</v>
      </c>
      <c r="E6" s="1" t="s">
        <v>43</v>
      </c>
      <c r="F6" s="55">
        <v>1</v>
      </c>
      <c r="G6" s="55">
        <v>2</v>
      </c>
      <c r="H6" s="11">
        <f t="shared" si="7"/>
        <v>1</v>
      </c>
      <c r="I6" s="10" t="str">
        <f t="shared" si="8"/>
        <v>RAKÓW CZĘSTOCHOWALEGIA WARSZAWA</v>
      </c>
      <c r="J6" s="12" t="str">
        <f t="shared" si="9"/>
        <v>1 : 2</v>
      </c>
      <c r="K6" s="12">
        <f t="shared" si="10"/>
        <v>0</v>
      </c>
      <c r="L6" s="12">
        <f t="shared" si="11"/>
        <v>3</v>
      </c>
      <c r="M6" s="50"/>
      <c r="N6" s="50"/>
      <c r="O6" s="9">
        <f>COUNTIF($I$3:I6,"*"&amp;fav&amp;"*")</f>
        <v>0</v>
      </c>
      <c r="P6" s="9">
        <f t="shared" si="12"/>
        <v>0</v>
      </c>
      <c r="Q6" s="9">
        <f t="shared" si="13"/>
        <v>0</v>
      </c>
    </row>
    <row r="7" spans="2:29" ht="15.75" x14ac:dyDescent="0.25">
      <c r="B7" s="1">
        <v>1</v>
      </c>
      <c r="C7" s="58">
        <v>44066</v>
      </c>
      <c r="D7" s="1" t="s">
        <v>44</v>
      </c>
      <c r="E7" s="1" t="s">
        <v>45</v>
      </c>
      <c r="F7" s="55">
        <v>1</v>
      </c>
      <c r="G7" s="55">
        <v>1</v>
      </c>
      <c r="H7" s="11">
        <f t="shared" si="7"/>
        <v>1</v>
      </c>
      <c r="I7" s="10" t="str">
        <f t="shared" si="8"/>
        <v>WISŁA PŁOCKSTAL MIELEC</v>
      </c>
      <c r="J7" s="12" t="str">
        <f t="shared" si="9"/>
        <v>1 : 1</v>
      </c>
      <c r="K7" s="12">
        <f t="shared" si="10"/>
        <v>1</v>
      </c>
      <c r="L7" s="12">
        <f t="shared" si="11"/>
        <v>1</v>
      </c>
      <c r="M7" s="50"/>
      <c r="N7" s="50"/>
      <c r="O7" s="9">
        <f>COUNTIF($I$3:I7,"*"&amp;fav&amp;"*")</f>
        <v>0</v>
      </c>
      <c r="P7" s="9">
        <f t="shared" si="12"/>
        <v>0</v>
      </c>
      <c r="Q7" s="9">
        <f t="shared" si="13"/>
        <v>0</v>
      </c>
    </row>
    <row r="8" spans="2:29" ht="15.75" x14ac:dyDescent="0.25">
      <c r="B8" s="1">
        <v>1</v>
      </c>
      <c r="C8" s="58">
        <v>44066</v>
      </c>
      <c r="D8" s="1" t="s">
        <v>46</v>
      </c>
      <c r="E8" s="1" t="s">
        <v>47</v>
      </c>
      <c r="F8" s="55">
        <v>0</v>
      </c>
      <c r="G8" s="55">
        <v>1</v>
      </c>
      <c r="H8" s="11">
        <f t="shared" si="7"/>
        <v>0</v>
      </c>
      <c r="I8" s="10" t="str">
        <f t="shared" si="8"/>
        <v>WARTA POZNAŃLECHIA GDAŃSK</v>
      </c>
      <c r="J8" s="12" t="str">
        <f t="shared" si="9"/>
        <v>0 : 1</v>
      </c>
      <c r="K8" s="12">
        <f t="shared" si="10"/>
        <v>0</v>
      </c>
      <c r="L8" s="12">
        <f t="shared" si="11"/>
        <v>3</v>
      </c>
      <c r="M8" s="50"/>
      <c r="N8" s="50"/>
      <c r="O8" s="9">
        <f>COUNTIF($I$3:I8,"*"&amp;fav&amp;"*")</f>
        <v>0</v>
      </c>
      <c r="P8" s="9">
        <f t="shared" si="12"/>
        <v>0</v>
      </c>
      <c r="Q8" s="9">
        <f t="shared" si="13"/>
        <v>0</v>
      </c>
    </row>
    <row r="9" spans="2:29" ht="15.75" x14ac:dyDescent="0.25">
      <c r="B9" s="1">
        <v>1</v>
      </c>
      <c r="C9" s="58">
        <v>44066</v>
      </c>
      <c r="D9" s="1" t="s">
        <v>48</v>
      </c>
      <c r="E9" s="1" t="s">
        <v>49</v>
      </c>
      <c r="F9" s="55">
        <v>4</v>
      </c>
      <c r="G9" s="55">
        <v>2</v>
      </c>
      <c r="H9" s="11">
        <f t="shared" si="7"/>
        <v>4</v>
      </c>
      <c r="I9" s="10" t="str">
        <f t="shared" si="8"/>
        <v>GÓRNIK ZABRZEPODBESKIDZIE BIELSKO-BIAŁA</v>
      </c>
      <c r="J9" s="12" t="str">
        <f t="shared" si="9"/>
        <v>4 : 2</v>
      </c>
      <c r="K9" s="12">
        <f t="shared" si="10"/>
        <v>3</v>
      </c>
      <c r="L9" s="12">
        <f t="shared" si="11"/>
        <v>0</v>
      </c>
      <c r="M9" s="50"/>
      <c r="N9" s="50"/>
      <c r="O9" s="9">
        <f>COUNTIF($I$3:I9,"*"&amp;fav&amp;"*")</f>
        <v>1</v>
      </c>
      <c r="P9" s="9">
        <f t="shared" si="12"/>
        <v>1</v>
      </c>
      <c r="Q9" s="9">
        <f t="shared" si="13"/>
        <v>3</v>
      </c>
    </row>
    <row r="10" spans="2:29" ht="15.75" x14ac:dyDescent="0.25">
      <c r="B10" s="1">
        <v>1</v>
      </c>
      <c r="C10" s="58">
        <v>44067</v>
      </c>
      <c r="D10" s="1" t="s">
        <v>50</v>
      </c>
      <c r="E10" s="1" t="s">
        <v>51</v>
      </c>
      <c r="F10" s="55">
        <v>1</v>
      </c>
      <c r="G10" s="55">
        <v>1</v>
      </c>
      <c r="H10" s="11">
        <f t="shared" si="7"/>
        <v>1</v>
      </c>
      <c r="I10" s="10" t="str">
        <f t="shared" si="8"/>
        <v>JAGIELLONIA BIAŁYSTOKWISŁA KRAKÓW</v>
      </c>
      <c r="J10" s="12" t="str">
        <f t="shared" si="9"/>
        <v>1 : 1</v>
      </c>
      <c r="K10" s="12">
        <f t="shared" si="10"/>
        <v>1</v>
      </c>
      <c r="L10" s="12">
        <f t="shared" si="11"/>
        <v>1</v>
      </c>
      <c r="M10" s="50"/>
      <c r="N10" s="50"/>
      <c r="O10" s="9">
        <f>COUNTIF($I$3:I10,"*"&amp;fav&amp;"*")</f>
        <v>1</v>
      </c>
      <c r="P10" s="9">
        <f t="shared" si="12"/>
        <v>0</v>
      </c>
      <c r="Q10" s="9">
        <f t="shared" si="13"/>
        <v>0</v>
      </c>
    </row>
    <row r="11" spans="2:29" ht="15.75" x14ac:dyDescent="0.25">
      <c r="B11" s="1">
        <v>2</v>
      </c>
      <c r="C11" s="58">
        <v>44071</v>
      </c>
      <c r="D11" s="1" t="s">
        <v>36</v>
      </c>
      <c r="E11" s="1" t="s">
        <v>46</v>
      </c>
      <c r="F11" s="55">
        <v>1</v>
      </c>
      <c r="G11" s="55">
        <v>0</v>
      </c>
      <c r="H11" s="11">
        <f t="shared" si="7"/>
        <v>1</v>
      </c>
      <c r="I11" s="10" t="str">
        <f t="shared" si="8"/>
        <v>ZAGŁĘBIE LUBINWARTA POZNAŃ</v>
      </c>
      <c r="J11" s="12" t="str">
        <f t="shared" si="9"/>
        <v>1 : 0</v>
      </c>
      <c r="K11" s="12">
        <f t="shared" si="10"/>
        <v>3</v>
      </c>
      <c r="L11" s="12">
        <f t="shared" si="11"/>
        <v>0</v>
      </c>
      <c r="M11" s="50"/>
      <c r="N11" s="50"/>
      <c r="O11" s="9">
        <f>COUNTIF($I$3:I11,"*"&amp;fav&amp;"*")</f>
        <v>1</v>
      </c>
      <c r="P11" s="9">
        <f t="shared" si="12"/>
        <v>0</v>
      </c>
      <c r="Q11" s="9">
        <f t="shared" si="13"/>
        <v>0</v>
      </c>
    </row>
    <row r="12" spans="2:29" ht="15.75" x14ac:dyDescent="0.25">
      <c r="B12" s="1">
        <v>2</v>
      </c>
      <c r="C12" s="58">
        <v>44071</v>
      </c>
      <c r="D12" s="1" t="s">
        <v>45</v>
      </c>
      <c r="E12" s="1" t="s">
        <v>48</v>
      </c>
      <c r="F12" s="55">
        <v>0</v>
      </c>
      <c r="G12" s="55">
        <v>2</v>
      </c>
      <c r="H12" s="11">
        <f t="shared" si="7"/>
        <v>0</v>
      </c>
      <c r="I12" s="10" t="str">
        <f t="shared" si="8"/>
        <v>STAL MIELECGÓRNIK ZABRZE</v>
      </c>
      <c r="J12" s="12" t="str">
        <f t="shared" si="9"/>
        <v>0 : 2</v>
      </c>
      <c r="K12" s="12">
        <f t="shared" si="10"/>
        <v>0</v>
      </c>
      <c r="L12" s="12">
        <f t="shared" si="11"/>
        <v>3</v>
      </c>
      <c r="M12" s="50"/>
      <c r="N12" s="50"/>
      <c r="O12" s="9">
        <f>COUNTIF($I$3:I12,"*"&amp;fav&amp;"*")</f>
        <v>2</v>
      </c>
      <c r="P12" s="9">
        <f t="shared" si="12"/>
        <v>1</v>
      </c>
      <c r="Q12" s="9">
        <f t="shared" si="13"/>
        <v>3</v>
      </c>
    </row>
    <row r="13" spans="2:29" ht="15.75" x14ac:dyDescent="0.25">
      <c r="B13" s="1">
        <v>2</v>
      </c>
      <c r="C13" s="58">
        <v>44072</v>
      </c>
      <c r="D13" s="1" t="s">
        <v>47</v>
      </c>
      <c r="E13" s="1" t="s">
        <v>42</v>
      </c>
      <c r="F13" s="55">
        <v>1</v>
      </c>
      <c r="G13" s="55">
        <v>3</v>
      </c>
      <c r="H13" s="11">
        <f t="shared" si="7"/>
        <v>1</v>
      </c>
      <c r="I13" s="10" t="str">
        <f t="shared" si="8"/>
        <v>LECHIA GDAŃSKRAKÓW CZĘSTOCHOWA</v>
      </c>
      <c r="J13" s="12" t="str">
        <f t="shared" si="9"/>
        <v>1 : 3</v>
      </c>
      <c r="K13" s="12">
        <f t="shared" si="10"/>
        <v>0</v>
      </c>
      <c r="L13" s="12">
        <f t="shared" si="11"/>
        <v>3</v>
      </c>
      <c r="M13" s="50"/>
      <c r="N13" s="50"/>
      <c r="O13" s="9">
        <f>COUNTIF($I$3:I13,"*"&amp;fav&amp;"*")</f>
        <v>2</v>
      </c>
      <c r="P13" s="9">
        <f t="shared" si="12"/>
        <v>0</v>
      </c>
      <c r="Q13" s="9">
        <f t="shared" si="13"/>
        <v>0</v>
      </c>
    </row>
    <row r="14" spans="2:29" ht="15.75" x14ac:dyDescent="0.25">
      <c r="B14" s="1">
        <v>2</v>
      </c>
      <c r="C14" s="58">
        <v>44072</v>
      </c>
      <c r="D14" s="1" t="s">
        <v>51</v>
      </c>
      <c r="E14" s="1" t="s">
        <v>40</v>
      </c>
      <c r="F14" s="55">
        <v>1</v>
      </c>
      <c r="G14" s="55">
        <v>3</v>
      </c>
      <c r="H14" s="11">
        <f t="shared" si="7"/>
        <v>1</v>
      </c>
      <c r="I14" s="10" t="str">
        <f t="shared" si="8"/>
        <v>WISŁA KRAKÓWŚLĄSK WROCŁAW</v>
      </c>
      <c r="J14" s="12" t="str">
        <f t="shared" si="9"/>
        <v>1 : 3</v>
      </c>
      <c r="K14" s="12">
        <f t="shared" si="10"/>
        <v>0</v>
      </c>
      <c r="L14" s="12">
        <f t="shared" si="11"/>
        <v>3</v>
      </c>
      <c r="M14" s="50"/>
      <c r="N14" s="50"/>
      <c r="O14" s="9">
        <f>COUNTIF($I$3:I14,"*"&amp;fav&amp;"*")</f>
        <v>2</v>
      </c>
      <c r="P14" s="9">
        <f t="shared" si="12"/>
        <v>0</v>
      </c>
      <c r="Q14" s="9">
        <f t="shared" si="13"/>
        <v>0</v>
      </c>
    </row>
    <row r="15" spans="2:29" ht="15.75" x14ac:dyDescent="0.25">
      <c r="B15" s="1">
        <v>2</v>
      </c>
      <c r="C15" s="58">
        <v>44072</v>
      </c>
      <c r="D15" s="1" t="s">
        <v>43</v>
      </c>
      <c r="E15" s="1" t="s">
        <v>50</v>
      </c>
      <c r="F15" s="55">
        <v>1</v>
      </c>
      <c r="G15" s="55">
        <v>2</v>
      </c>
      <c r="H15" s="11">
        <f t="shared" si="7"/>
        <v>1</v>
      </c>
      <c r="I15" s="10" t="str">
        <f t="shared" si="8"/>
        <v>LEGIA WARSZAWAJAGIELLONIA BIAŁYSTOK</v>
      </c>
      <c r="J15" s="12" t="str">
        <f t="shared" si="9"/>
        <v>1 : 2</v>
      </c>
      <c r="K15" s="12">
        <f t="shared" si="10"/>
        <v>0</v>
      </c>
      <c r="L15" s="12">
        <f t="shared" si="11"/>
        <v>3</v>
      </c>
      <c r="M15" s="50"/>
      <c r="N15" s="50"/>
      <c r="O15" s="9">
        <f>COUNTIF($I$3:I15,"*"&amp;fav&amp;"*")</f>
        <v>2</v>
      </c>
      <c r="P15" s="9">
        <f t="shared" si="12"/>
        <v>0</v>
      </c>
      <c r="Q15" s="9">
        <f t="shared" si="13"/>
        <v>0</v>
      </c>
    </row>
    <row r="16" spans="2:29" ht="15.75" x14ac:dyDescent="0.25">
      <c r="B16" s="1">
        <v>2</v>
      </c>
      <c r="C16" s="58">
        <v>44073</v>
      </c>
      <c r="D16" s="1" t="s">
        <v>41</v>
      </c>
      <c r="E16" s="1" t="s">
        <v>39</v>
      </c>
      <c r="F16" s="55">
        <v>0</v>
      </c>
      <c r="G16" s="55">
        <v>1</v>
      </c>
      <c r="H16" s="11">
        <f t="shared" si="7"/>
        <v>0</v>
      </c>
      <c r="I16" s="10" t="str">
        <f t="shared" si="8"/>
        <v>PIAST GLIWICEPOGOŃ SZCZECIN</v>
      </c>
      <c r="J16" s="12" t="str">
        <f t="shared" si="9"/>
        <v>0 : 1</v>
      </c>
      <c r="K16" s="12">
        <f t="shared" si="10"/>
        <v>0</v>
      </c>
      <c r="L16" s="12">
        <f t="shared" si="11"/>
        <v>3</v>
      </c>
      <c r="M16" s="50"/>
      <c r="N16" s="50"/>
      <c r="O16" s="9">
        <f>COUNTIF($I$3:I16,"*"&amp;fav&amp;"*")</f>
        <v>2</v>
      </c>
      <c r="P16" s="9">
        <f t="shared" si="12"/>
        <v>0</v>
      </c>
      <c r="Q16" s="9">
        <f t="shared" si="13"/>
        <v>0</v>
      </c>
    </row>
    <row r="17" spans="2:17" ht="15.75" x14ac:dyDescent="0.25">
      <c r="B17" s="1">
        <v>2</v>
      </c>
      <c r="C17" s="58">
        <v>44073</v>
      </c>
      <c r="D17" s="1" t="s">
        <v>49</v>
      </c>
      <c r="E17" s="1" t="s">
        <v>38</v>
      </c>
      <c r="F17" s="55">
        <v>2</v>
      </c>
      <c r="G17" s="55">
        <v>2</v>
      </c>
      <c r="H17" s="11">
        <f t="shared" si="7"/>
        <v>2</v>
      </c>
      <c r="I17" s="10" t="str">
        <f t="shared" si="8"/>
        <v>PODBESKIDZIE BIELSKO-BIAŁACRACOVIA</v>
      </c>
      <c r="J17" s="12" t="str">
        <f t="shared" si="9"/>
        <v>2 : 2</v>
      </c>
      <c r="K17" s="12">
        <f t="shared" si="10"/>
        <v>1</v>
      </c>
      <c r="L17" s="12">
        <f t="shared" si="11"/>
        <v>1</v>
      </c>
      <c r="M17" s="50"/>
      <c r="N17" s="50"/>
      <c r="O17" s="9">
        <f>COUNTIF($I$3:I17,"*"&amp;fav&amp;"*")</f>
        <v>2</v>
      </c>
      <c r="P17" s="9">
        <f t="shared" si="12"/>
        <v>0</v>
      </c>
      <c r="Q17" s="9">
        <f t="shared" si="13"/>
        <v>0</v>
      </c>
    </row>
    <row r="18" spans="2:17" ht="15.75" x14ac:dyDescent="0.25">
      <c r="B18" s="1">
        <v>2</v>
      </c>
      <c r="C18" s="58">
        <v>44073</v>
      </c>
      <c r="D18" s="1" t="s">
        <v>37</v>
      </c>
      <c r="E18" s="1" t="s">
        <v>44</v>
      </c>
      <c r="F18" s="55">
        <v>2</v>
      </c>
      <c r="G18" s="55">
        <v>2</v>
      </c>
      <c r="H18" s="11">
        <f t="shared" si="7"/>
        <v>2</v>
      </c>
      <c r="I18" s="10" t="str">
        <f t="shared" si="8"/>
        <v>LECH POZNAŃWISŁA PŁOCK</v>
      </c>
      <c r="J18" s="12" t="str">
        <f t="shared" si="9"/>
        <v>2 : 2</v>
      </c>
      <c r="K18" s="12">
        <f t="shared" si="10"/>
        <v>1</v>
      </c>
      <c r="L18" s="12">
        <f t="shared" si="11"/>
        <v>1</v>
      </c>
      <c r="M18" s="50"/>
      <c r="N18" s="50"/>
      <c r="O18" s="9">
        <f>COUNTIF($I$3:I18,"*"&amp;fav&amp;"*")</f>
        <v>2</v>
      </c>
      <c r="P18" s="9">
        <f t="shared" si="12"/>
        <v>0</v>
      </c>
      <c r="Q18" s="9">
        <f t="shared" si="13"/>
        <v>0</v>
      </c>
    </row>
    <row r="19" spans="2:17" ht="15.75" x14ac:dyDescent="0.25">
      <c r="B19" s="1">
        <v>3</v>
      </c>
      <c r="C19" s="58">
        <v>44085</v>
      </c>
      <c r="D19" s="1" t="s">
        <v>50</v>
      </c>
      <c r="E19" s="1" t="s">
        <v>49</v>
      </c>
      <c r="F19" s="55">
        <v>2</v>
      </c>
      <c r="G19" s="55">
        <v>2</v>
      </c>
      <c r="H19" s="11">
        <f t="shared" si="7"/>
        <v>2</v>
      </c>
      <c r="I19" s="10" t="str">
        <f t="shared" si="8"/>
        <v>JAGIELLONIA BIAŁYSTOKPODBESKIDZIE BIELSKO-BIAŁA</v>
      </c>
      <c r="J19" s="12" t="str">
        <f t="shared" si="9"/>
        <v>2 : 2</v>
      </c>
      <c r="K19" s="12">
        <f t="shared" si="10"/>
        <v>1</v>
      </c>
      <c r="L19" s="12">
        <f t="shared" si="11"/>
        <v>1</v>
      </c>
      <c r="M19" s="50"/>
      <c r="N19" s="50"/>
      <c r="O19" s="9">
        <f>COUNTIF($I$3:I19,"*"&amp;fav&amp;"*")</f>
        <v>2</v>
      </c>
      <c r="P19" s="9">
        <f t="shared" si="12"/>
        <v>0</v>
      </c>
      <c r="Q19" s="9">
        <f t="shared" si="13"/>
        <v>0</v>
      </c>
    </row>
    <row r="20" spans="2:17" ht="15.75" x14ac:dyDescent="0.25">
      <c r="B20" s="1">
        <v>3</v>
      </c>
      <c r="C20" s="58">
        <v>44085</v>
      </c>
      <c r="D20" s="1" t="s">
        <v>44</v>
      </c>
      <c r="E20" s="1" t="s">
        <v>43</v>
      </c>
      <c r="F20" s="55">
        <v>0</v>
      </c>
      <c r="G20" s="55">
        <v>1</v>
      </c>
      <c r="H20" s="11">
        <f t="shared" si="7"/>
        <v>0</v>
      </c>
      <c r="I20" s="10" t="str">
        <f t="shared" si="8"/>
        <v>WISŁA PŁOCKLEGIA WARSZAWA</v>
      </c>
      <c r="J20" s="12" t="str">
        <f t="shared" si="9"/>
        <v>0 : 1</v>
      </c>
      <c r="K20" s="12">
        <f t="shared" si="10"/>
        <v>0</v>
      </c>
      <c r="L20" s="12">
        <f t="shared" si="11"/>
        <v>3</v>
      </c>
      <c r="M20" s="50"/>
      <c r="N20" s="50"/>
      <c r="O20" s="9">
        <f>COUNTIF($I$3:I20,"*"&amp;fav&amp;"*")</f>
        <v>2</v>
      </c>
      <c r="P20" s="9">
        <f t="shared" si="12"/>
        <v>0</v>
      </c>
      <c r="Q20" s="9">
        <f t="shared" si="13"/>
        <v>0</v>
      </c>
    </row>
    <row r="21" spans="2:17" ht="15.75" x14ac:dyDescent="0.25">
      <c r="B21" s="1">
        <v>3</v>
      </c>
      <c r="C21" s="58">
        <v>44086</v>
      </c>
      <c r="D21" s="1" t="s">
        <v>38</v>
      </c>
      <c r="E21" s="1" t="s">
        <v>45</v>
      </c>
      <c r="F21" s="55">
        <v>1</v>
      </c>
      <c r="G21" s="55">
        <v>1</v>
      </c>
      <c r="H21" s="11">
        <f t="shared" si="7"/>
        <v>1</v>
      </c>
      <c r="I21" s="10" t="str">
        <f t="shared" si="8"/>
        <v>CRACOVIASTAL MIELEC</v>
      </c>
      <c r="J21" s="12" t="str">
        <f t="shared" si="9"/>
        <v>1 : 1</v>
      </c>
      <c r="K21" s="12">
        <f t="shared" si="10"/>
        <v>1</v>
      </c>
      <c r="L21" s="12">
        <f t="shared" si="11"/>
        <v>1</v>
      </c>
      <c r="M21" s="50"/>
      <c r="N21" s="50"/>
      <c r="O21" s="9">
        <f>COUNTIF($I$3:I21,"*"&amp;fav&amp;"*")</f>
        <v>2</v>
      </c>
      <c r="P21" s="9">
        <f t="shared" si="12"/>
        <v>0</v>
      </c>
      <c r="Q21" s="9">
        <f t="shared" si="13"/>
        <v>0</v>
      </c>
    </row>
    <row r="22" spans="2:17" ht="15.75" x14ac:dyDescent="0.25">
      <c r="B22" s="1">
        <v>3</v>
      </c>
      <c r="C22" s="58">
        <v>44086</v>
      </c>
      <c r="D22" s="1" t="s">
        <v>46</v>
      </c>
      <c r="E22" s="1" t="s">
        <v>41</v>
      </c>
      <c r="F22" s="55">
        <v>0</v>
      </c>
      <c r="G22" s="55">
        <v>0</v>
      </c>
      <c r="H22" s="11">
        <f t="shared" si="7"/>
        <v>0</v>
      </c>
      <c r="I22" s="10" t="str">
        <f t="shared" si="8"/>
        <v>WARTA POZNAŃPIAST GLIWICE</v>
      </c>
      <c r="J22" s="12" t="str">
        <f t="shared" si="9"/>
        <v>0 : 0</v>
      </c>
      <c r="K22" s="12">
        <f t="shared" si="10"/>
        <v>1</v>
      </c>
      <c r="L22" s="12">
        <f t="shared" si="11"/>
        <v>1</v>
      </c>
      <c r="M22" s="50"/>
      <c r="N22" s="50"/>
      <c r="O22" s="9">
        <f>COUNTIF($I$3:I22,"*"&amp;fav&amp;"*")</f>
        <v>2</v>
      </c>
      <c r="P22" s="9">
        <f t="shared" si="12"/>
        <v>0</v>
      </c>
      <c r="Q22" s="9">
        <f t="shared" si="13"/>
        <v>0</v>
      </c>
    </row>
    <row r="23" spans="2:17" ht="15.75" x14ac:dyDescent="0.25">
      <c r="B23" s="1">
        <v>3</v>
      </c>
      <c r="C23" s="58">
        <v>44086</v>
      </c>
      <c r="D23" s="1" t="s">
        <v>40</v>
      </c>
      <c r="E23" s="1" t="s">
        <v>37</v>
      </c>
      <c r="F23" s="55">
        <v>3</v>
      </c>
      <c r="G23" s="55">
        <v>3</v>
      </c>
      <c r="H23" s="11">
        <f t="shared" si="7"/>
        <v>3</v>
      </c>
      <c r="I23" s="10" t="str">
        <f t="shared" si="8"/>
        <v>ŚLĄSK WROCŁAWLECH POZNAŃ</v>
      </c>
      <c r="J23" s="12" t="str">
        <f t="shared" si="9"/>
        <v>3 : 3</v>
      </c>
      <c r="K23" s="12">
        <f t="shared" si="10"/>
        <v>1</v>
      </c>
      <c r="L23" s="12">
        <f t="shared" si="11"/>
        <v>1</v>
      </c>
      <c r="M23" s="50"/>
      <c r="N23" s="50"/>
      <c r="O23" s="9">
        <f>COUNTIF($I$3:I23,"*"&amp;fav&amp;"*")</f>
        <v>2</v>
      </c>
      <c r="P23" s="9">
        <f t="shared" si="12"/>
        <v>0</v>
      </c>
      <c r="Q23" s="9">
        <f t="shared" si="13"/>
        <v>0</v>
      </c>
    </row>
    <row r="24" spans="2:17" ht="15.75" x14ac:dyDescent="0.25">
      <c r="B24" s="1">
        <v>3</v>
      </c>
      <c r="C24" s="58">
        <v>44087</v>
      </c>
      <c r="D24" s="1" t="s">
        <v>39</v>
      </c>
      <c r="E24" s="1" t="s">
        <v>51</v>
      </c>
      <c r="F24" s="55">
        <v>2</v>
      </c>
      <c r="G24" s="55">
        <v>2</v>
      </c>
      <c r="H24" s="11">
        <f t="shared" si="7"/>
        <v>2</v>
      </c>
      <c r="I24" s="10" t="str">
        <f t="shared" si="8"/>
        <v>POGOŃ SZCZECINWISŁA KRAKÓW</v>
      </c>
      <c r="J24" s="12" t="str">
        <f t="shared" si="9"/>
        <v>2 : 2</v>
      </c>
      <c r="K24" s="12">
        <f t="shared" si="10"/>
        <v>1</v>
      </c>
      <c r="L24" s="12">
        <f t="shared" si="11"/>
        <v>1</v>
      </c>
      <c r="M24" s="50"/>
      <c r="N24" s="50"/>
      <c r="O24" s="9">
        <f>COUNTIF($I$3:I24,"*"&amp;fav&amp;"*")</f>
        <v>2</v>
      </c>
      <c r="P24" s="9">
        <f t="shared" si="12"/>
        <v>0</v>
      </c>
      <c r="Q24" s="9">
        <f t="shared" si="13"/>
        <v>0</v>
      </c>
    </row>
    <row r="25" spans="2:17" ht="15.75" x14ac:dyDescent="0.25">
      <c r="B25" s="1">
        <v>3</v>
      </c>
      <c r="C25" s="58">
        <v>44087</v>
      </c>
      <c r="D25" s="1" t="s">
        <v>48</v>
      </c>
      <c r="E25" s="1" t="s">
        <v>47</v>
      </c>
      <c r="F25" s="55">
        <v>3</v>
      </c>
      <c r="G25" s="55">
        <v>0</v>
      </c>
      <c r="H25" s="11">
        <f t="shared" si="7"/>
        <v>3</v>
      </c>
      <c r="I25" s="10" t="str">
        <f t="shared" si="8"/>
        <v>GÓRNIK ZABRZELECHIA GDAŃSK</v>
      </c>
      <c r="J25" s="12" t="str">
        <f t="shared" si="9"/>
        <v>3 : 0</v>
      </c>
      <c r="K25" s="12">
        <f t="shared" si="10"/>
        <v>3</v>
      </c>
      <c r="L25" s="12">
        <f t="shared" si="11"/>
        <v>0</v>
      </c>
      <c r="M25" s="50"/>
      <c r="N25" s="50"/>
      <c r="O25" s="9">
        <f>COUNTIF($I$3:I25,"*"&amp;fav&amp;"*")</f>
        <v>3</v>
      </c>
      <c r="P25" s="9">
        <f t="shared" si="12"/>
        <v>1</v>
      </c>
      <c r="Q25" s="9">
        <f t="shared" si="13"/>
        <v>3</v>
      </c>
    </row>
    <row r="26" spans="2:17" ht="15.75" x14ac:dyDescent="0.25">
      <c r="B26" s="1">
        <v>3</v>
      </c>
      <c r="C26" s="58">
        <v>44088</v>
      </c>
      <c r="D26" s="1" t="s">
        <v>42</v>
      </c>
      <c r="E26" s="1" t="s">
        <v>36</v>
      </c>
      <c r="F26" s="55">
        <v>2</v>
      </c>
      <c r="G26" s="55">
        <v>1</v>
      </c>
      <c r="H26" s="11">
        <f t="shared" si="7"/>
        <v>2</v>
      </c>
      <c r="I26" s="10" t="str">
        <f t="shared" si="8"/>
        <v>RAKÓW CZĘSTOCHOWAZAGŁĘBIE LUBIN</v>
      </c>
      <c r="J26" s="12" t="str">
        <f t="shared" si="9"/>
        <v>2 : 1</v>
      </c>
      <c r="K26" s="12">
        <f t="shared" si="10"/>
        <v>3</v>
      </c>
      <c r="L26" s="12">
        <f t="shared" si="11"/>
        <v>0</v>
      </c>
      <c r="M26" s="50"/>
      <c r="N26" s="50"/>
      <c r="O26" s="9">
        <f>COUNTIF($I$3:I26,"*"&amp;fav&amp;"*")</f>
        <v>3</v>
      </c>
      <c r="P26" s="9">
        <f t="shared" si="12"/>
        <v>0</v>
      </c>
      <c r="Q26" s="9">
        <f t="shared" si="13"/>
        <v>0</v>
      </c>
    </row>
    <row r="27" spans="2:17" ht="15.75" x14ac:dyDescent="0.25">
      <c r="B27" s="1">
        <v>4</v>
      </c>
      <c r="C27" s="58">
        <v>44092</v>
      </c>
      <c r="D27" s="1" t="s">
        <v>49</v>
      </c>
      <c r="E27" s="1" t="s">
        <v>42</v>
      </c>
      <c r="F27" s="55">
        <v>1</v>
      </c>
      <c r="G27" s="55">
        <v>4</v>
      </c>
      <c r="H27" s="11">
        <f t="shared" si="7"/>
        <v>1</v>
      </c>
      <c r="I27" s="10" t="str">
        <f t="shared" si="8"/>
        <v>PODBESKIDZIE BIELSKO-BIAŁARAKÓW CZĘSTOCHOWA</v>
      </c>
      <c r="J27" s="12" t="str">
        <f t="shared" si="9"/>
        <v>1 : 4</v>
      </c>
      <c r="K27" s="12">
        <f t="shared" si="10"/>
        <v>0</v>
      </c>
      <c r="L27" s="12">
        <f t="shared" si="11"/>
        <v>3</v>
      </c>
      <c r="M27" s="50"/>
      <c r="N27" s="50"/>
      <c r="O27" s="9">
        <f>COUNTIF($I$3:I27,"*"&amp;fav&amp;"*")</f>
        <v>3</v>
      </c>
      <c r="P27" s="9">
        <f t="shared" si="12"/>
        <v>0</v>
      </c>
      <c r="Q27" s="9">
        <f t="shared" si="13"/>
        <v>0</v>
      </c>
    </row>
    <row r="28" spans="2:17" ht="15.75" x14ac:dyDescent="0.25">
      <c r="B28" s="1">
        <v>4</v>
      </c>
      <c r="C28" s="58">
        <v>44092</v>
      </c>
      <c r="D28" s="1" t="s">
        <v>51</v>
      </c>
      <c r="E28" s="1" t="s">
        <v>44</v>
      </c>
      <c r="F28" s="55">
        <v>0</v>
      </c>
      <c r="G28" s="55">
        <v>3</v>
      </c>
      <c r="H28" s="11">
        <f t="shared" si="7"/>
        <v>0</v>
      </c>
      <c r="I28" s="10" t="str">
        <f t="shared" si="8"/>
        <v>WISŁA KRAKÓWWISŁA PŁOCK</v>
      </c>
      <c r="J28" s="12" t="str">
        <f t="shared" si="9"/>
        <v>0 : 3</v>
      </c>
      <c r="K28" s="12">
        <f t="shared" si="10"/>
        <v>0</v>
      </c>
      <c r="L28" s="12">
        <f t="shared" si="11"/>
        <v>3</v>
      </c>
      <c r="M28" s="50"/>
      <c r="N28" s="50"/>
      <c r="O28" s="9">
        <f>COUNTIF($I$3:I28,"*"&amp;fav&amp;"*")</f>
        <v>3</v>
      </c>
      <c r="P28" s="9">
        <f t="shared" si="12"/>
        <v>0</v>
      </c>
      <c r="Q28" s="9">
        <f t="shared" si="13"/>
        <v>0</v>
      </c>
    </row>
    <row r="29" spans="2:17" ht="15.75" x14ac:dyDescent="0.25">
      <c r="B29" s="1">
        <v>4</v>
      </c>
      <c r="C29" s="58">
        <v>44093</v>
      </c>
      <c r="D29" s="1" t="s">
        <v>47</v>
      </c>
      <c r="E29" s="1" t="s">
        <v>45</v>
      </c>
      <c r="F29" s="55">
        <v>4</v>
      </c>
      <c r="G29" s="55">
        <v>2</v>
      </c>
      <c r="H29" s="11">
        <f t="shared" si="7"/>
        <v>4</v>
      </c>
      <c r="I29" s="10" t="str">
        <f t="shared" si="8"/>
        <v>LECHIA GDAŃSKSTAL MIELEC</v>
      </c>
      <c r="J29" s="12" t="str">
        <f t="shared" si="9"/>
        <v>4 : 2</v>
      </c>
      <c r="K29" s="12">
        <f t="shared" si="10"/>
        <v>3</v>
      </c>
      <c r="L29" s="12">
        <f t="shared" si="11"/>
        <v>0</v>
      </c>
      <c r="M29" s="50"/>
      <c r="N29" s="50"/>
      <c r="O29" s="9">
        <f>COUNTIF($I$3:I29,"*"&amp;fav&amp;"*")</f>
        <v>3</v>
      </c>
      <c r="P29" s="9">
        <f t="shared" si="12"/>
        <v>0</v>
      </c>
      <c r="Q29" s="9">
        <f t="shared" si="13"/>
        <v>0</v>
      </c>
    </row>
    <row r="30" spans="2:17" ht="15.75" x14ac:dyDescent="0.25">
      <c r="B30" s="1">
        <v>4</v>
      </c>
      <c r="C30" s="58">
        <v>44093</v>
      </c>
      <c r="D30" s="1" t="s">
        <v>39</v>
      </c>
      <c r="E30" s="1" t="s">
        <v>40</v>
      </c>
      <c r="F30" s="55">
        <v>1</v>
      </c>
      <c r="G30" s="55">
        <v>0</v>
      </c>
      <c r="H30" s="11">
        <f t="shared" si="7"/>
        <v>1</v>
      </c>
      <c r="I30" s="10" t="str">
        <f t="shared" si="8"/>
        <v>POGOŃ SZCZECINŚLĄSK WROCŁAW</v>
      </c>
      <c r="J30" s="12" t="str">
        <f t="shared" si="9"/>
        <v>1 : 0</v>
      </c>
      <c r="K30" s="12">
        <f t="shared" si="10"/>
        <v>3</v>
      </c>
      <c r="L30" s="12">
        <f t="shared" si="11"/>
        <v>0</v>
      </c>
      <c r="M30" s="50"/>
      <c r="N30" s="50"/>
      <c r="O30" s="9">
        <f>COUNTIF($I$3:I30,"*"&amp;fav&amp;"*")</f>
        <v>3</v>
      </c>
      <c r="P30" s="9">
        <f t="shared" si="12"/>
        <v>0</v>
      </c>
      <c r="Q30" s="9">
        <f t="shared" si="13"/>
        <v>0</v>
      </c>
    </row>
    <row r="31" spans="2:17" ht="15.75" x14ac:dyDescent="0.25">
      <c r="B31" s="1">
        <v>4</v>
      </c>
      <c r="C31" s="58">
        <v>44093</v>
      </c>
      <c r="D31" s="1" t="s">
        <v>43</v>
      </c>
      <c r="E31" s="1" t="s">
        <v>48</v>
      </c>
      <c r="F31" s="55">
        <v>1</v>
      </c>
      <c r="G31" s="55">
        <v>3</v>
      </c>
      <c r="H31" s="11">
        <f t="shared" si="7"/>
        <v>1</v>
      </c>
      <c r="I31" s="10" t="str">
        <f t="shared" si="8"/>
        <v>LEGIA WARSZAWAGÓRNIK ZABRZE</v>
      </c>
      <c r="J31" s="12" t="str">
        <f t="shared" si="9"/>
        <v>1 : 3</v>
      </c>
      <c r="K31" s="12">
        <f t="shared" si="10"/>
        <v>0</v>
      </c>
      <c r="L31" s="12">
        <f t="shared" si="11"/>
        <v>3</v>
      </c>
      <c r="M31" s="50"/>
      <c r="N31" s="50"/>
      <c r="O31" s="9">
        <f>COUNTIF($I$3:I31,"*"&amp;fav&amp;"*")</f>
        <v>4</v>
      </c>
      <c r="P31" s="9">
        <f t="shared" si="12"/>
        <v>1</v>
      </c>
      <c r="Q31" s="9">
        <f t="shared" si="13"/>
        <v>3</v>
      </c>
    </row>
    <row r="32" spans="2:17" ht="15.75" x14ac:dyDescent="0.25">
      <c r="B32" s="1">
        <v>4</v>
      </c>
      <c r="C32" s="58">
        <v>44094</v>
      </c>
      <c r="D32" s="1" t="s">
        <v>36</v>
      </c>
      <c r="E32" s="1" t="s">
        <v>38</v>
      </c>
      <c r="F32" s="55">
        <v>1</v>
      </c>
      <c r="G32" s="55">
        <v>1</v>
      </c>
      <c r="H32" s="11">
        <f t="shared" si="7"/>
        <v>1</v>
      </c>
      <c r="I32" s="10" t="str">
        <f t="shared" si="8"/>
        <v>ZAGŁĘBIE LUBINCRACOVIA</v>
      </c>
      <c r="J32" s="12" t="str">
        <f t="shared" si="9"/>
        <v>1 : 1</v>
      </c>
      <c r="K32" s="12">
        <f t="shared" si="10"/>
        <v>1</v>
      </c>
      <c r="L32" s="12">
        <f t="shared" si="11"/>
        <v>1</v>
      </c>
      <c r="M32" s="50"/>
      <c r="N32" s="50"/>
      <c r="O32" s="9">
        <f>COUNTIF($I$3:I32,"*"&amp;fav&amp;"*")</f>
        <v>4</v>
      </c>
      <c r="P32" s="9">
        <f t="shared" si="12"/>
        <v>0</v>
      </c>
      <c r="Q32" s="9">
        <f t="shared" si="13"/>
        <v>0</v>
      </c>
    </row>
    <row r="33" spans="2:17" ht="15.75" x14ac:dyDescent="0.25">
      <c r="B33" s="1">
        <v>4</v>
      </c>
      <c r="C33" s="58">
        <v>44094</v>
      </c>
      <c r="D33" s="1" t="s">
        <v>37</v>
      </c>
      <c r="E33" s="1" t="s">
        <v>46</v>
      </c>
      <c r="F33" s="55">
        <v>1</v>
      </c>
      <c r="G33" s="55">
        <v>0</v>
      </c>
      <c r="H33" s="11">
        <f t="shared" si="7"/>
        <v>1</v>
      </c>
      <c r="I33" s="10" t="str">
        <f t="shared" si="8"/>
        <v>LECH POZNAŃWARTA POZNAŃ</v>
      </c>
      <c r="J33" s="12" t="str">
        <f t="shared" si="9"/>
        <v>1 : 0</v>
      </c>
      <c r="K33" s="12">
        <f t="shared" si="10"/>
        <v>3</v>
      </c>
      <c r="L33" s="12">
        <f t="shared" si="11"/>
        <v>0</v>
      </c>
      <c r="M33" s="50"/>
      <c r="N33" s="50"/>
      <c r="O33" s="9">
        <f>COUNTIF($I$3:I33,"*"&amp;fav&amp;"*")</f>
        <v>4</v>
      </c>
      <c r="P33" s="9">
        <f t="shared" si="12"/>
        <v>0</v>
      </c>
      <c r="Q33" s="9">
        <f t="shared" si="13"/>
        <v>0</v>
      </c>
    </row>
    <row r="34" spans="2:17" ht="15.75" x14ac:dyDescent="0.25">
      <c r="B34" s="1">
        <v>4</v>
      </c>
      <c r="C34" s="58">
        <v>44095</v>
      </c>
      <c r="D34" s="1" t="s">
        <v>41</v>
      </c>
      <c r="E34" s="1" t="s">
        <v>50</v>
      </c>
      <c r="F34" s="55">
        <v>0</v>
      </c>
      <c r="G34" s="55">
        <v>1</v>
      </c>
      <c r="H34" s="11">
        <f t="shared" si="7"/>
        <v>0</v>
      </c>
      <c r="I34" s="10" t="str">
        <f t="shared" si="8"/>
        <v>PIAST GLIWICEJAGIELLONIA BIAŁYSTOK</v>
      </c>
      <c r="J34" s="12" t="str">
        <f t="shared" si="9"/>
        <v>0 : 1</v>
      </c>
      <c r="K34" s="12">
        <f t="shared" si="10"/>
        <v>0</v>
      </c>
      <c r="L34" s="12">
        <f t="shared" si="11"/>
        <v>3</v>
      </c>
      <c r="M34" s="50"/>
      <c r="N34" s="50"/>
      <c r="O34" s="9">
        <f>COUNTIF($I$3:I34,"*"&amp;fav&amp;"*")</f>
        <v>4</v>
      </c>
      <c r="P34" s="9">
        <f t="shared" si="12"/>
        <v>0</v>
      </c>
      <c r="Q34" s="9">
        <f t="shared" si="13"/>
        <v>0</v>
      </c>
    </row>
    <row r="35" spans="2:17" ht="15.75" x14ac:dyDescent="0.25">
      <c r="B35" s="1">
        <v>5</v>
      </c>
      <c r="C35" s="58">
        <v>44099</v>
      </c>
      <c r="D35" s="1" t="s">
        <v>44</v>
      </c>
      <c r="E35" s="1" t="s">
        <v>46</v>
      </c>
      <c r="F35" s="55"/>
      <c r="G35" s="55"/>
      <c r="H35" s="11">
        <f t="shared" si="7"/>
        <v>0</v>
      </c>
      <c r="I35" s="10" t="str">
        <f t="shared" si="8"/>
        <v>WISŁA PŁOCKWARTA POZNAŃ</v>
      </c>
      <c r="J35" s="12" t="str">
        <f t="shared" si="9"/>
        <v xml:space="preserve"> : </v>
      </c>
      <c r="K35" s="12">
        <f t="shared" si="10"/>
        <v>0</v>
      </c>
      <c r="L35" s="12">
        <f t="shared" si="11"/>
        <v>0</v>
      </c>
      <c r="M35" s="50"/>
      <c r="N35" s="50"/>
      <c r="O35" s="9">
        <f>COUNTIF($I$3:I35,"*"&amp;fav&amp;"*")</f>
        <v>4</v>
      </c>
      <c r="P35" s="9">
        <f t="shared" si="12"/>
        <v>0</v>
      </c>
      <c r="Q35" s="9">
        <f t="shared" si="13"/>
        <v>0</v>
      </c>
    </row>
    <row r="36" spans="2:17" ht="15.75" x14ac:dyDescent="0.25">
      <c r="B36" s="1">
        <v>5</v>
      </c>
      <c r="C36" s="58">
        <v>44099</v>
      </c>
      <c r="D36" s="1" t="s">
        <v>48</v>
      </c>
      <c r="E36" s="1" t="s">
        <v>51</v>
      </c>
      <c r="F36" s="55"/>
      <c r="G36" s="55"/>
      <c r="H36" s="11">
        <f t="shared" si="7"/>
        <v>0</v>
      </c>
      <c r="I36" s="10" t="str">
        <f t="shared" si="8"/>
        <v>GÓRNIK ZABRZEWISŁA KRAKÓW</v>
      </c>
      <c r="J36" s="12" t="str">
        <f t="shared" si="9"/>
        <v xml:space="preserve"> : </v>
      </c>
      <c r="K36" s="12">
        <f t="shared" si="10"/>
        <v>0</v>
      </c>
      <c r="L36" s="12">
        <f t="shared" si="11"/>
        <v>0</v>
      </c>
      <c r="M36" s="50"/>
      <c r="N36" s="50"/>
      <c r="O36" s="9">
        <f>COUNTIF($I$3:I36,"*"&amp;fav&amp;"*")</f>
        <v>5</v>
      </c>
      <c r="P36" s="9">
        <f t="shared" si="12"/>
        <v>1</v>
      </c>
      <c r="Q36" s="9">
        <f t="shared" si="13"/>
        <v>0</v>
      </c>
    </row>
    <row r="37" spans="2:17" ht="15.75" x14ac:dyDescent="0.25">
      <c r="B37" s="1">
        <v>5</v>
      </c>
      <c r="C37" s="58">
        <v>44100</v>
      </c>
      <c r="D37" s="1" t="s">
        <v>38</v>
      </c>
      <c r="E37" s="1" t="s">
        <v>42</v>
      </c>
      <c r="F37" s="55"/>
      <c r="G37" s="55"/>
      <c r="H37" s="11">
        <f t="shared" si="7"/>
        <v>0</v>
      </c>
      <c r="I37" s="10" t="str">
        <f t="shared" si="8"/>
        <v>CRACOVIARAKÓW CZĘSTOCHOWA</v>
      </c>
      <c r="J37" s="12" t="str">
        <f t="shared" si="9"/>
        <v xml:space="preserve"> : </v>
      </c>
      <c r="K37" s="12">
        <f t="shared" si="10"/>
        <v>0</v>
      </c>
      <c r="L37" s="12">
        <f t="shared" si="11"/>
        <v>0</v>
      </c>
      <c r="M37" s="50"/>
      <c r="N37" s="50"/>
      <c r="O37" s="9">
        <f>COUNTIF($I$3:I37,"*"&amp;fav&amp;"*")</f>
        <v>5</v>
      </c>
      <c r="P37" s="9">
        <f t="shared" si="12"/>
        <v>0</v>
      </c>
      <c r="Q37" s="9">
        <f t="shared" si="13"/>
        <v>0</v>
      </c>
    </row>
    <row r="38" spans="2:17" ht="15.75" x14ac:dyDescent="0.25">
      <c r="B38" s="1">
        <v>5</v>
      </c>
      <c r="C38" s="58">
        <v>44100</v>
      </c>
      <c r="D38" s="1" t="s">
        <v>47</v>
      </c>
      <c r="E38" s="1" t="s">
        <v>49</v>
      </c>
      <c r="F38" s="55"/>
      <c r="G38" s="55"/>
      <c r="H38" s="11">
        <f t="shared" si="7"/>
        <v>0</v>
      </c>
      <c r="I38" s="10" t="str">
        <f t="shared" si="8"/>
        <v>LECHIA GDAŃSKPODBESKIDZIE BIELSKO-BIAŁA</v>
      </c>
      <c r="J38" s="12" t="str">
        <f t="shared" si="9"/>
        <v xml:space="preserve"> : </v>
      </c>
      <c r="K38" s="12">
        <f t="shared" si="10"/>
        <v>0</v>
      </c>
      <c r="L38" s="12">
        <f t="shared" si="11"/>
        <v>0</v>
      </c>
      <c r="M38" s="50"/>
      <c r="N38" s="50"/>
      <c r="O38" s="9">
        <f>COUNTIF($I$3:I38,"*"&amp;fav&amp;"*")</f>
        <v>5</v>
      </c>
      <c r="P38" s="9">
        <f t="shared" si="12"/>
        <v>0</v>
      </c>
      <c r="Q38" s="9">
        <f t="shared" si="13"/>
        <v>0</v>
      </c>
    </row>
    <row r="39" spans="2:17" ht="15.75" x14ac:dyDescent="0.25">
      <c r="B39" s="1">
        <v>5</v>
      </c>
      <c r="C39" s="58">
        <v>44100</v>
      </c>
      <c r="D39" s="1" t="s">
        <v>50</v>
      </c>
      <c r="E39" s="1" t="s">
        <v>36</v>
      </c>
      <c r="F39" s="55"/>
      <c r="G39" s="55"/>
      <c r="H39" s="11">
        <f t="shared" si="7"/>
        <v>0</v>
      </c>
      <c r="I39" s="10" t="str">
        <f t="shared" si="8"/>
        <v>JAGIELLONIA BIAŁYSTOKZAGŁĘBIE LUBIN</v>
      </c>
      <c r="J39" s="12" t="str">
        <f t="shared" si="9"/>
        <v xml:space="preserve"> : </v>
      </c>
      <c r="K39" s="12">
        <f t="shared" si="10"/>
        <v>0</v>
      </c>
      <c r="L39" s="12">
        <f t="shared" si="11"/>
        <v>0</v>
      </c>
      <c r="M39" s="50"/>
      <c r="N39" s="50"/>
      <c r="O39" s="9">
        <f>COUNTIF($I$3:I39,"*"&amp;fav&amp;"*")</f>
        <v>5</v>
      </c>
      <c r="P39" s="9">
        <f t="shared" si="12"/>
        <v>0</v>
      </c>
      <c r="Q39" s="9">
        <f t="shared" si="13"/>
        <v>0</v>
      </c>
    </row>
    <row r="40" spans="2:17" ht="15.75" x14ac:dyDescent="0.25">
      <c r="B40" s="1">
        <v>5</v>
      </c>
      <c r="C40" s="58">
        <v>44101</v>
      </c>
      <c r="D40" s="1" t="s">
        <v>45</v>
      </c>
      <c r="E40" s="1" t="s">
        <v>41</v>
      </c>
      <c r="F40" s="55"/>
      <c r="G40" s="55"/>
      <c r="H40" s="11">
        <f t="shared" si="7"/>
        <v>0</v>
      </c>
      <c r="I40" s="10" t="str">
        <f t="shared" si="8"/>
        <v>STAL MIELECPIAST GLIWICE</v>
      </c>
      <c r="J40" s="12" t="str">
        <f t="shared" si="9"/>
        <v xml:space="preserve"> : </v>
      </c>
      <c r="K40" s="12">
        <f t="shared" si="10"/>
        <v>0</v>
      </c>
      <c r="L40" s="12">
        <f t="shared" si="11"/>
        <v>0</v>
      </c>
      <c r="M40" s="50"/>
      <c r="N40" s="50"/>
      <c r="O40" s="9">
        <f>COUNTIF($I$3:I40,"*"&amp;fav&amp;"*")</f>
        <v>5</v>
      </c>
      <c r="P40" s="9">
        <f t="shared" si="12"/>
        <v>0</v>
      </c>
      <c r="Q40" s="9">
        <f t="shared" si="13"/>
        <v>0</v>
      </c>
    </row>
    <row r="41" spans="2:17" ht="15.75" x14ac:dyDescent="0.25">
      <c r="B41" s="1">
        <v>5</v>
      </c>
      <c r="C41" s="58">
        <v>44101</v>
      </c>
      <c r="D41" s="1" t="s">
        <v>37</v>
      </c>
      <c r="E41" s="1" t="s">
        <v>39</v>
      </c>
      <c r="F41" s="55"/>
      <c r="G41" s="55"/>
      <c r="H41" s="11">
        <f t="shared" si="7"/>
        <v>0</v>
      </c>
      <c r="I41" s="10" t="str">
        <f t="shared" si="8"/>
        <v>LECH POZNAŃPOGOŃ SZCZECIN</v>
      </c>
      <c r="J41" s="12" t="str">
        <f t="shared" si="9"/>
        <v xml:space="preserve"> : </v>
      </c>
      <c r="K41" s="12">
        <f t="shared" si="10"/>
        <v>0</v>
      </c>
      <c r="L41" s="12">
        <f t="shared" si="11"/>
        <v>0</v>
      </c>
      <c r="M41" s="50"/>
      <c r="N41" s="50"/>
      <c r="O41" s="9">
        <f>COUNTIF($I$3:I41,"*"&amp;fav&amp;"*")</f>
        <v>5</v>
      </c>
      <c r="P41" s="9">
        <f t="shared" si="12"/>
        <v>0</v>
      </c>
      <c r="Q41" s="9">
        <f t="shared" si="13"/>
        <v>0</v>
      </c>
    </row>
    <row r="42" spans="2:17" ht="15.75" x14ac:dyDescent="0.25">
      <c r="B42" s="1">
        <v>5</v>
      </c>
      <c r="C42" s="58">
        <v>44101</v>
      </c>
      <c r="D42" s="1" t="s">
        <v>43</v>
      </c>
      <c r="E42" s="1" t="s">
        <v>40</v>
      </c>
      <c r="F42" s="55"/>
      <c r="G42" s="55"/>
      <c r="H42" s="11">
        <f t="shared" si="7"/>
        <v>0</v>
      </c>
      <c r="I42" s="10" t="str">
        <f t="shared" si="8"/>
        <v>LEGIA WARSZAWAŚLĄSK WROCŁAW</v>
      </c>
      <c r="J42" s="12" t="str">
        <f t="shared" si="9"/>
        <v xml:space="preserve"> : </v>
      </c>
      <c r="K42" s="12">
        <f t="shared" si="10"/>
        <v>0</v>
      </c>
      <c r="L42" s="12">
        <f t="shared" si="11"/>
        <v>0</v>
      </c>
      <c r="M42" s="50"/>
      <c r="N42" s="50"/>
      <c r="O42" s="9">
        <f>COUNTIF($I$3:I42,"*"&amp;fav&amp;"*")</f>
        <v>5</v>
      </c>
      <c r="P42" s="9">
        <f t="shared" si="12"/>
        <v>0</v>
      </c>
      <c r="Q42" s="9">
        <f t="shared" si="13"/>
        <v>0</v>
      </c>
    </row>
    <row r="43" spans="2:17" ht="15.75" x14ac:dyDescent="0.25">
      <c r="B43" s="1">
        <v>6</v>
      </c>
      <c r="C43" s="58">
        <v>44107</v>
      </c>
      <c r="D43" s="1" t="s">
        <v>41</v>
      </c>
      <c r="E43" s="1" t="s">
        <v>37</v>
      </c>
      <c r="F43" s="55"/>
      <c r="G43" s="55"/>
      <c r="H43" s="11">
        <f t="shared" si="7"/>
        <v>0</v>
      </c>
      <c r="I43" s="10" t="str">
        <f t="shared" si="8"/>
        <v>PIAST GLIWICELECH POZNAŃ</v>
      </c>
      <c r="J43" s="12" t="str">
        <f t="shared" si="9"/>
        <v xml:space="preserve"> : </v>
      </c>
      <c r="K43" s="12">
        <f t="shared" si="10"/>
        <v>0</v>
      </c>
      <c r="L43" s="12">
        <f t="shared" si="11"/>
        <v>0</v>
      </c>
      <c r="M43" s="50"/>
      <c r="N43" s="50"/>
      <c r="O43" s="9">
        <f>COUNTIF($I$3:I43,"*"&amp;fav&amp;"*")</f>
        <v>5</v>
      </c>
      <c r="P43" s="9">
        <f t="shared" si="12"/>
        <v>0</v>
      </c>
      <c r="Q43" s="9">
        <f t="shared" si="13"/>
        <v>0</v>
      </c>
    </row>
    <row r="44" spans="2:17" ht="15.75" x14ac:dyDescent="0.25">
      <c r="B44" s="1">
        <v>6</v>
      </c>
      <c r="C44" s="58">
        <v>44107</v>
      </c>
      <c r="D44" s="1" t="s">
        <v>49</v>
      </c>
      <c r="E44" s="1" t="s">
        <v>45</v>
      </c>
      <c r="F44" s="55"/>
      <c r="G44" s="55"/>
      <c r="H44" s="11">
        <f t="shared" si="7"/>
        <v>0</v>
      </c>
      <c r="I44" s="10" t="str">
        <f t="shared" si="8"/>
        <v>PODBESKIDZIE BIELSKO-BIAŁASTAL MIELEC</v>
      </c>
      <c r="J44" s="12" t="str">
        <f t="shared" si="9"/>
        <v xml:space="preserve"> : </v>
      </c>
      <c r="K44" s="12">
        <f t="shared" si="10"/>
        <v>0</v>
      </c>
      <c r="L44" s="12">
        <f t="shared" si="11"/>
        <v>0</v>
      </c>
      <c r="M44" s="50"/>
      <c r="N44" s="50"/>
      <c r="O44" s="9">
        <f>COUNTIF($I$3:I44,"*"&amp;fav&amp;"*")</f>
        <v>5</v>
      </c>
      <c r="P44" s="9">
        <f t="shared" si="12"/>
        <v>0</v>
      </c>
      <c r="Q44" s="9">
        <f t="shared" si="13"/>
        <v>0</v>
      </c>
    </row>
    <row r="45" spans="2:17" ht="15.75" x14ac:dyDescent="0.25">
      <c r="B45" s="1">
        <v>6</v>
      </c>
      <c r="C45" s="58">
        <v>44107</v>
      </c>
      <c r="D45" s="1" t="s">
        <v>39</v>
      </c>
      <c r="E45" s="1" t="s">
        <v>50</v>
      </c>
      <c r="F45" s="55"/>
      <c r="G45" s="55"/>
      <c r="H45" s="11">
        <f t="shared" si="7"/>
        <v>0</v>
      </c>
      <c r="I45" s="10" t="str">
        <f t="shared" si="8"/>
        <v>POGOŃ SZCZECINJAGIELLONIA BIAŁYSTOK</v>
      </c>
      <c r="J45" s="12" t="str">
        <f t="shared" si="9"/>
        <v xml:space="preserve"> : </v>
      </c>
      <c r="K45" s="12">
        <f t="shared" si="10"/>
        <v>0</v>
      </c>
      <c r="L45" s="12">
        <f t="shared" si="11"/>
        <v>0</v>
      </c>
      <c r="M45" s="50"/>
      <c r="N45" s="50"/>
      <c r="O45" s="9">
        <f>COUNTIF($I$3:I45,"*"&amp;fav&amp;"*")</f>
        <v>5</v>
      </c>
      <c r="P45" s="9">
        <f t="shared" si="12"/>
        <v>0</v>
      </c>
      <c r="Q45" s="9">
        <f t="shared" si="13"/>
        <v>0</v>
      </c>
    </row>
    <row r="46" spans="2:17" ht="15.75" x14ac:dyDescent="0.25">
      <c r="B46" s="1">
        <v>6</v>
      </c>
      <c r="C46" s="58">
        <v>44107</v>
      </c>
      <c r="D46" s="1" t="s">
        <v>42</v>
      </c>
      <c r="E46" s="1" t="s">
        <v>44</v>
      </c>
      <c r="F46" s="55"/>
      <c r="G46" s="55"/>
      <c r="H46" s="11">
        <f t="shared" si="7"/>
        <v>0</v>
      </c>
      <c r="I46" s="10" t="str">
        <f t="shared" si="8"/>
        <v>RAKÓW CZĘSTOCHOWAWISŁA PŁOCK</v>
      </c>
      <c r="J46" s="12" t="str">
        <f t="shared" si="9"/>
        <v xml:space="preserve"> : </v>
      </c>
      <c r="K46" s="12">
        <f t="shared" si="10"/>
        <v>0</v>
      </c>
      <c r="L46" s="12">
        <f t="shared" si="11"/>
        <v>0</v>
      </c>
      <c r="M46" s="50"/>
      <c r="N46" s="50"/>
      <c r="O46" s="9">
        <f>COUNTIF($I$3:I46,"*"&amp;fav&amp;"*")</f>
        <v>5</v>
      </c>
      <c r="P46" s="9">
        <f t="shared" si="12"/>
        <v>0</v>
      </c>
      <c r="Q46" s="9">
        <f t="shared" si="13"/>
        <v>0</v>
      </c>
    </row>
    <row r="47" spans="2:17" ht="15.75" x14ac:dyDescent="0.25">
      <c r="B47" s="1">
        <v>6</v>
      </c>
      <c r="C47" s="58">
        <v>44107</v>
      </c>
      <c r="D47" s="1" t="s">
        <v>46</v>
      </c>
      <c r="E47" s="1" t="s">
        <v>43</v>
      </c>
      <c r="F47" s="55"/>
      <c r="G47" s="55"/>
      <c r="H47" s="11">
        <f t="shared" si="7"/>
        <v>0</v>
      </c>
      <c r="I47" s="10" t="str">
        <f t="shared" si="8"/>
        <v>WARTA POZNAŃLEGIA WARSZAWA</v>
      </c>
      <c r="J47" s="12" t="str">
        <f t="shared" si="9"/>
        <v xml:space="preserve"> : </v>
      </c>
      <c r="K47" s="12">
        <f t="shared" si="10"/>
        <v>0</v>
      </c>
      <c r="L47" s="12">
        <f t="shared" si="11"/>
        <v>0</v>
      </c>
      <c r="M47" s="50"/>
      <c r="N47" s="50"/>
      <c r="O47" s="9">
        <f>COUNTIF($I$3:I47,"*"&amp;fav&amp;"*")</f>
        <v>5</v>
      </c>
      <c r="P47" s="9">
        <f t="shared" si="12"/>
        <v>0</v>
      </c>
      <c r="Q47" s="9">
        <f t="shared" si="13"/>
        <v>0</v>
      </c>
    </row>
    <row r="48" spans="2:17" ht="15.75" x14ac:dyDescent="0.25">
      <c r="B48" s="1">
        <v>6</v>
      </c>
      <c r="C48" s="58">
        <v>44107</v>
      </c>
      <c r="D48" s="1" t="s">
        <v>51</v>
      </c>
      <c r="E48" s="1" t="s">
        <v>47</v>
      </c>
      <c r="F48" s="55"/>
      <c r="G48" s="55"/>
      <c r="H48" s="11">
        <f t="shared" si="7"/>
        <v>0</v>
      </c>
      <c r="I48" s="10" t="str">
        <f t="shared" si="8"/>
        <v>WISŁA KRAKÓWLECHIA GDAŃSK</v>
      </c>
      <c r="J48" s="12" t="str">
        <f t="shared" si="9"/>
        <v xml:space="preserve"> : </v>
      </c>
      <c r="K48" s="12">
        <f t="shared" si="10"/>
        <v>0</v>
      </c>
      <c r="L48" s="12">
        <f t="shared" si="11"/>
        <v>0</v>
      </c>
      <c r="M48" s="50"/>
      <c r="N48" s="50"/>
      <c r="O48" s="9">
        <f>COUNTIF($I$3:I48,"*"&amp;fav&amp;"*")</f>
        <v>5</v>
      </c>
      <c r="P48" s="9">
        <f t="shared" si="12"/>
        <v>0</v>
      </c>
      <c r="Q48" s="9">
        <f t="shared" si="13"/>
        <v>0</v>
      </c>
    </row>
    <row r="49" spans="2:17" ht="15.75" x14ac:dyDescent="0.25">
      <c r="B49" s="1">
        <v>6</v>
      </c>
      <c r="C49" s="58">
        <v>44107</v>
      </c>
      <c r="D49" s="1" t="s">
        <v>36</v>
      </c>
      <c r="E49" s="1" t="s">
        <v>48</v>
      </c>
      <c r="F49" s="55"/>
      <c r="G49" s="55"/>
      <c r="H49" s="11">
        <f t="shared" si="7"/>
        <v>0</v>
      </c>
      <c r="I49" s="10" t="str">
        <f t="shared" si="8"/>
        <v>ZAGŁĘBIE LUBINGÓRNIK ZABRZE</v>
      </c>
      <c r="J49" s="12" t="str">
        <f t="shared" si="9"/>
        <v xml:space="preserve"> : </v>
      </c>
      <c r="K49" s="12">
        <f t="shared" si="10"/>
        <v>0</v>
      </c>
      <c r="L49" s="12">
        <f t="shared" si="11"/>
        <v>0</v>
      </c>
      <c r="M49" s="50"/>
      <c r="N49" s="50"/>
      <c r="O49" s="9">
        <f>COUNTIF($I$3:I49,"*"&amp;fav&amp;"*")</f>
        <v>6</v>
      </c>
      <c r="P49" s="9">
        <f t="shared" si="12"/>
        <v>1</v>
      </c>
      <c r="Q49" s="9">
        <f t="shared" si="13"/>
        <v>0</v>
      </c>
    </row>
    <row r="50" spans="2:17" ht="15.75" x14ac:dyDescent="0.25">
      <c r="B50" s="1">
        <v>6</v>
      </c>
      <c r="C50" s="58">
        <v>44107</v>
      </c>
      <c r="D50" s="1" t="s">
        <v>40</v>
      </c>
      <c r="E50" s="1" t="s">
        <v>38</v>
      </c>
      <c r="F50" s="55"/>
      <c r="G50" s="55"/>
      <c r="H50" s="11">
        <f t="shared" si="7"/>
        <v>0</v>
      </c>
      <c r="I50" s="10" t="str">
        <f t="shared" si="8"/>
        <v>ŚLĄSK WROCŁAWCRACOVIA</v>
      </c>
      <c r="J50" s="12" t="str">
        <f t="shared" si="9"/>
        <v xml:space="preserve"> : </v>
      </c>
      <c r="K50" s="12">
        <f t="shared" si="10"/>
        <v>0</v>
      </c>
      <c r="L50" s="12">
        <f t="shared" si="11"/>
        <v>0</v>
      </c>
      <c r="M50" s="50"/>
      <c r="N50" s="50"/>
      <c r="O50" s="9">
        <f>COUNTIF($I$3:I50,"*"&amp;fav&amp;"*")</f>
        <v>6</v>
      </c>
      <c r="P50" s="9">
        <f t="shared" si="12"/>
        <v>0</v>
      </c>
      <c r="Q50" s="9">
        <f t="shared" si="13"/>
        <v>0</v>
      </c>
    </row>
    <row r="51" spans="2:17" ht="15.75" x14ac:dyDescent="0.25">
      <c r="B51" s="1">
        <v>7</v>
      </c>
      <c r="C51" s="58">
        <v>44120</v>
      </c>
      <c r="D51" s="1" t="s">
        <v>38</v>
      </c>
      <c r="E51" s="1" t="s">
        <v>41</v>
      </c>
      <c r="F51" s="55"/>
      <c r="G51" s="55"/>
      <c r="H51" s="11">
        <f t="shared" si="7"/>
        <v>0</v>
      </c>
      <c r="I51" s="10" t="str">
        <f t="shared" si="8"/>
        <v>CRACOVIAPIAST GLIWICE</v>
      </c>
      <c r="J51" s="12" t="str">
        <f t="shared" si="9"/>
        <v xml:space="preserve"> : </v>
      </c>
      <c r="K51" s="12">
        <f t="shared" si="10"/>
        <v>0</v>
      </c>
      <c r="L51" s="12">
        <f t="shared" si="11"/>
        <v>0</v>
      </c>
      <c r="M51" s="50"/>
      <c r="N51" s="50"/>
      <c r="O51" s="9">
        <f>COUNTIF($I$3:I51,"*"&amp;fav&amp;"*")</f>
        <v>6</v>
      </c>
      <c r="P51" s="9">
        <f t="shared" si="12"/>
        <v>0</v>
      </c>
      <c r="Q51" s="9">
        <f t="shared" si="13"/>
        <v>0</v>
      </c>
    </row>
    <row r="52" spans="2:17" ht="15.75" x14ac:dyDescent="0.25">
      <c r="B52" s="1">
        <v>7</v>
      </c>
      <c r="C52" s="58">
        <v>44120</v>
      </c>
      <c r="D52" s="1" t="s">
        <v>48</v>
      </c>
      <c r="E52" s="1" t="s">
        <v>42</v>
      </c>
      <c r="F52" s="55"/>
      <c r="G52" s="55"/>
      <c r="H52" s="11">
        <f t="shared" si="7"/>
        <v>0</v>
      </c>
      <c r="I52" s="10" t="str">
        <f t="shared" si="8"/>
        <v>GÓRNIK ZABRZERAKÓW CZĘSTOCHOWA</v>
      </c>
      <c r="J52" s="12" t="str">
        <f t="shared" si="9"/>
        <v xml:space="preserve"> : </v>
      </c>
      <c r="K52" s="12">
        <f t="shared" si="10"/>
        <v>0</v>
      </c>
      <c r="L52" s="12">
        <f t="shared" si="11"/>
        <v>0</v>
      </c>
      <c r="M52" s="50"/>
      <c r="N52" s="50"/>
      <c r="O52" s="9">
        <f>COUNTIF($I$3:I52,"*"&amp;fav&amp;"*")</f>
        <v>7</v>
      </c>
      <c r="P52" s="9">
        <f t="shared" si="12"/>
        <v>1</v>
      </c>
      <c r="Q52" s="9">
        <f t="shared" si="13"/>
        <v>0</v>
      </c>
    </row>
    <row r="53" spans="2:17" ht="15.75" x14ac:dyDescent="0.25">
      <c r="B53" s="1">
        <v>7</v>
      </c>
      <c r="C53" s="58">
        <v>44120</v>
      </c>
      <c r="D53" s="1" t="s">
        <v>50</v>
      </c>
      <c r="E53" s="1" t="s">
        <v>37</v>
      </c>
      <c r="F53" s="55"/>
      <c r="G53" s="55"/>
      <c r="H53" s="11">
        <f t="shared" si="7"/>
        <v>0</v>
      </c>
      <c r="I53" s="10" t="str">
        <f t="shared" si="8"/>
        <v>JAGIELLONIA BIAŁYSTOKLECH POZNAŃ</v>
      </c>
      <c r="J53" s="12" t="str">
        <f t="shared" si="9"/>
        <v xml:space="preserve"> : </v>
      </c>
      <c r="K53" s="12">
        <f t="shared" si="10"/>
        <v>0</v>
      </c>
      <c r="L53" s="12">
        <f t="shared" si="11"/>
        <v>0</v>
      </c>
      <c r="M53" s="50"/>
      <c r="N53" s="50"/>
      <c r="O53" s="9">
        <f>COUNTIF($I$3:I53,"*"&amp;fav&amp;"*")</f>
        <v>7</v>
      </c>
      <c r="P53" s="9">
        <f t="shared" si="12"/>
        <v>0</v>
      </c>
      <c r="Q53" s="9">
        <f t="shared" si="13"/>
        <v>0</v>
      </c>
    </row>
    <row r="54" spans="2:17" ht="15.75" x14ac:dyDescent="0.25">
      <c r="B54" s="1">
        <v>7</v>
      </c>
      <c r="C54" s="58">
        <v>44120</v>
      </c>
      <c r="D54" s="1" t="s">
        <v>47</v>
      </c>
      <c r="E54" s="1" t="s">
        <v>39</v>
      </c>
      <c r="F54" s="55"/>
      <c r="G54" s="55"/>
      <c r="H54" s="11">
        <f t="shared" si="7"/>
        <v>0</v>
      </c>
      <c r="I54" s="10" t="str">
        <f t="shared" si="8"/>
        <v>LECHIA GDAŃSKPOGOŃ SZCZECIN</v>
      </c>
      <c r="J54" s="12" t="str">
        <f t="shared" si="9"/>
        <v xml:space="preserve"> : </v>
      </c>
      <c r="K54" s="12">
        <f t="shared" si="10"/>
        <v>0</v>
      </c>
      <c r="L54" s="12">
        <f t="shared" si="11"/>
        <v>0</v>
      </c>
      <c r="M54" s="50"/>
      <c r="N54" s="50"/>
      <c r="O54" s="9">
        <f>COUNTIF($I$3:I54,"*"&amp;fav&amp;"*")</f>
        <v>7</v>
      </c>
      <c r="P54" s="9">
        <f t="shared" si="12"/>
        <v>0</v>
      </c>
      <c r="Q54" s="9">
        <f t="shared" si="13"/>
        <v>0</v>
      </c>
    </row>
    <row r="55" spans="2:17" ht="15.75" x14ac:dyDescent="0.25">
      <c r="B55" s="1">
        <v>7</v>
      </c>
      <c r="C55" s="58">
        <v>44120</v>
      </c>
      <c r="D55" s="1" t="s">
        <v>43</v>
      </c>
      <c r="E55" s="1" t="s">
        <v>36</v>
      </c>
      <c r="F55" s="55"/>
      <c r="G55" s="55"/>
      <c r="H55" s="11">
        <f t="shared" si="7"/>
        <v>0</v>
      </c>
      <c r="I55" s="10" t="str">
        <f t="shared" si="8"/>
        <v>LEGIA WARSZAWAZAGŁĘBIE LUBIN</v>
      </c>
      <c r="J55" s="12" t="str">
        <f t="shared" si="9"/>
        <v xml:space="preserve"> : </v>
      </c>
      <c r="K55" s="12">
        <f t="shared" si="10"/>
        <v>0</v>
      </c>
      <c r="L55" s="12">
        <f t="shared" si="11"/>
        <v>0</v>
      </c>
      <c r="M55" s="50"/>
      <c r="N55" s="50"/>
      <c r="O55" s="9">
        <f>COUNTIF($I$3:I55,"*"&amp;fav&amp;"*")</f>
        <v>7</v>
      </c>
      <c r="P55" s="9">
        <f t="shared" si="12"/>
        <v>0</v>
      </c>
      <c r="Q55" s="9">
        <f t="shared" si="13"/>
        <v>0</v>
      </c>
    </row>
    <row r="56" spans="2:17" ht="15.75" x14ac:dyDescent="0.25">
      <c r="B56" s="1">
        <v>7</v>
      </c>
      <c r="C56" s="58">
        <v>44120</v>
      </c>
      <c r="D56" s="1" t="s">
        <v>49</v>
      </c>
      <c r="E56" s="1" t="s">
        <v>46</v>
      </c>
      <c r="F56" s="55"/>
      <c r="G56" s="55"/>
      <c r="H56" s="11">
        <f t="shared" si="7"/>
        <v>0</v>
      </c>
      <c r="I56" s="10" t="str">
        <f t="shared" si="8"/>
        <v>PODBESKIDZIE BIELSKO-BIAŁAWARTA POZNAŃ</v>
      </c>
      <c r="J56" s="12" t="str">
        <f t="shared" si="9"/>
        <v xml:space="preserve"> : </v>
      </c>
      <c r="K56" s="12">
        <f t="shared" si="10"/>
        <v>0</v>
      </c>
      <c r="L56" s="12">
        <f t="shared" si="11"/>
        <v>0</v>
      </c>
      <c r="M56" s="50"/>
      <c r="N56" s="50"/>
      <c r="O56" s="9">
        <f>COUNTIF($I$3:I56,"*"&amp;fav&amp;"*")</f>
        <v>7</v>
      </c>
      <c r="P56" s="9">
        <f t="shared" si="12"/>
        <v>0</v>
      </c>
      <c r="Q56" s="9">
        <f t="shared" si="13"/>
        <v>0</v>
      </c>
    </row>
    <row r="57" spans="2:17" ht="15.75" x14ac:dyDescent="0.25">
      <c r="B57" s="1">
        <v>7</v>
      </c>
      <c r="C57" s="58">
        <v>44120</v>
      </c>
      <c r="D57" s="1" t="s">
        <v>45</v>
      </c>
      <c r="E57" s="1" t="s">
        <v>51</v>
      </c>
      <c r="F57" s="55"/>
      <c r="G57" s="55"/>
      <c r="H57" s="11">
        <f t="shared" si="7"/>
        <v>0</v>
      </c>
      <c r="I57" s="10" t="str">
        <f t="shared" si="8"/>
        <v>STAL MIELECWISŁA KRAKÓW</v>
      </c>
      <c r="J57" s="12" t="str">
        <f t="shared" si="9"/>
        <v xml:space="preserve"> : </v>
      </c>
      <c r="K57" s="12">
        <f t="shared" si="10"/>
        <v>0</v>
      </c>
      <c r="L57" s="12">
        <f t="shared" si="11"/>
        <v>0</v>
      </c>
      <c r="M57" s="50"/>
      <c r="N57" s="50"/>
      <c r="O57" s="9">
        <f>COUNTIF($I$3:I57,"*"&amp;fav&amp;"*")</f>
        <v>7</v>
      </c>
      <c r="P57" s="9">
        <f t="shared" si="12"/>
        <v>0</v>
      </c>
      <c r="Q57" s="9">
        <f t="shared" si="13"/>
        <v>0</v>
      </c>
    </row>
    <row r="58" spans="2:17" ht="15.75" x14ac:dyDescent="0.25">
      <c r="B58" s="1">
        <v>7</v>
      </c>
      <c r="C58" s="58">
        <v>44120</v>
      </c>
      <c r="D58" s="1" t="s">
        <v>44</v>
      </c>
      <c r="E58" s="1" t="s">
        <v>40</v>
      </c>
      <c r="F58" s="55"/>
      <c r="G58" s="55"/>
      <c r="H58" s="11">
        <f t="shared" si="7"/>
        <v>0</v>
      </c>
      <c r="I58" s="10" t="str">
        <f t="shared" si="8"/>
        <v>WISŁA PŁOCKŚLĄSK WROCŁAW</v>
      </c>
      <c r="J58" s="12" t="str">
        <f t="shared" si="9"/>
        <v xml:space="preserve"> : </v>
      </c>
      <c r="K58" s="12">
        <f t="shared" si="10"/>
        <v>0</v>
      </c>
      <c r="L58" s="12">
        <f t="shared" si="11"/>
        <v>0</v>
      </c>
      <c r="M58" s="50"/>
      <c r="N58" s="50"/>
      <c r="O58" s="9">
        <f>COUNTIF($I$3:I58,"*"&amp;fav&amp;"*")</f>
        <v>7</v>
      </c>
      <c r="P58" s="9">
        <f t="shared" si="12"/>
        <v>0</v>
      </c>
      <c r="Q58" s="9">
        <f t="shared" si="13"/>
        <v>0</v>
      </c>
    </row>
    <row r="59" spans="2:17" ht="15.75" x14ac:dyDescent="0.25">
      <c r="B59" s="1">
        <v>8</v>
      </c>
      <c r="C59" s="58">
        <v>44128</v>
      </c>
      <c r="D59" s="1" t="s">
        <v>37</v>
      </c>
      <c r="E59" s="1" t="s">
        <v>38</v>
      </c>
      <c r="F59" s="55"/>
      <c r="G59" s="55"/>
      <c r="H59" s="11">
        <f t="shared" si="7"/>
        <v>0</v>
      </c>
      <c r="I59" s="10" t="str">
        <f t="shared" si="8"/>
        <v>LECH POZNAŃCRACOVIA</v>
      </c>
      <c r="J59" s="12" t="str">
        <f t="shared" si="9"/>
        <v xml:space="preserve"> : </v>
      </c>
      <c r="K59" s="12">
        <f t="shared" si="10"/>
        <v>0</v>
      </c>
      <c r="L59" s="12">
        <f t="shared" si="11"/>
        <v>0</v>
      </c>
      <c r="M59" s="50"/>
      <c r="N59" s="50"/>
      <c r="O59" s="9">
        <f>COUNTIF($I$3:I59,"*"&amp;fav&amp;"*")</f>
        <v>7</v>
      </c>
      <c r="P59" s="9">
        <f t="shared" si="12"/>
        <v>0</v>
      </c>
      <c r="Q59" s="9">
        <f t="shared" si="13"/>
        <v>0</v>
      </c>
    </row>
    <row r="60" spans="2:17" ht="15.75" x14ac:dyDescent="0.25">
      <c r="B60" s="1">
        <v>8</v>
      </c>
      <c r="C60" s="58">
        <v>44128</v>
      </c>
      <c r="D60" s="1" t="s">
        <v>41</v>
      </c>
      <c r="E60" s="1" t="s">
        <v>44</v>
      </c>
      <c r="F60" s="55"/>
      <c r="G60" s="55"/>
      <c r="H60" s="11">
        <f t="shared" si="7"/>
        <v>0</v>
      </c>
      <c r="I60" s="10" t="str">
        <f t="shared" si="8"/>
        <v>PIAST GLIWICEWISŁA PŁOCK</v>
      </c>
      <c r="J60" s="12" t="str">
        <f t="shared" si="9"/>
        <v xml:space="preserve"> : </v>
      </c>
      <c r="K60" s="12">
        <f t="shared" si="10"/>
        <v>0</v>
      </c>
      <c r="L60" s="12">
        <f t="shared" si="11"/>
        <v>0</v>
      </c>
      <c r="M60" s="50"/>
      <c r="N60" s="50"/>
      <c r="O60" s="9">
        <f>COUNTIF($I$3:I60,"*"&amp;fav&amp;"*")</f>
        <v>7</v>
      </c>
      <c r="P60" s="9">
        <f t="shared" si="12"/>
        <v>0</v>
      </c>
      <c r="Q60" s="9">
        <f t="shared" si="13"/>
        <v>0</v>
      </c>
    </row>
    <row r="61" spans="2:17" ht="15.75" x14ac:dyDescent="0.25">
      <c r="B61" s="1">
        <v>8</v>
      </c>
      <c r="C61" s="58">
        <v>44128</v>
      </c>
      <c r="D61" s="1" t="s">
        <v>39</v>
      </c>
      <c r="E61" s="1" t="s">
        <v>43</v>
      </c>
      <c r="F61" s="55"/>
      <c r="G61" s="55"/>
      <c r="H61" s="11">
        <f t="shared" si="7"/>
        <v>0</v>
      </c>
      <c r="I61" s="10" t="str">
        <f t="shared" si="8"/>
        <v>POGOŃ SZCZECINLEGIA WARSZAWA</v>
      </c>
      <c r="J61" s="12" t="str">
        <f t="shared" si="9"/>
        <v xml:space="preserve"> : </v>
      </c>
      <c r="K61" s="12">
        <f t="shared" si="10"/>
        <v>0</v>
      </c>
      <c r="L61" s="12">
        <f t="shared" si="11"/>
        <v>0</v>
      </c>
      <c r="M61" s="50"/>
      <c r="N61" s="50"/>
      <c r="O61" s="9">
        <f>COUNTIF($I$3:I61,"*"&amp;fav&amp;"*")</f>
        <v>7</v>
      </c>
      <c r="P61" s="9">
        <f t="shared" si="12"/>
        <v>0</v>
      </c>
      <c r="Q61" s="9">
        <f t="shared" si="13"/>
        <v>0</v>
      </c>
    </row>
    <row r="62" spans="2:17" ht="15.75" x14ac:dyDescent="0.25">
      <c r="B62" s="1">
        <v>8</v>
      </c>
      <c r="C62" s="58">
        <v>44128</v>
      </c>
      <c r="D62" s="1" t="s">
        <v>42</v>
      </c>
      <c r="E62" s="1" t="s">
        <v>45</v>
      </c>
      <c r="F62" s="55"/>
      <c r="G62" s="55"/>
      <c r="H62" s="11">
        <f t="shared" si="7"/>
        <v>0</v>
      </c>
      <c r="I62" s="10" t="str">
        <f t="shared" si="8"/>
        <v>RAKÓW CZĘSTOCHOWASTAL MIELEC</v>
      </c>
      <c r="J62" s="12" t="str">
        <f t="shared" si="9"/>
        <v xml:space="preserve"> : </v>
      </c>
      <c r="K62" s="12">
        <f t="shared" si="10"/>
        <v>0</v>
      </c>
      <c r="L62" s="12">
        <f t="shared" si="11"/>
        <v>0</v>
      </c>
      <c r="M62" s="50"/>
      <c r="N62" s="50"/>
      <c r="O62" s="9">
        <f>COUNTIF($I$3:I62,"*"&amp;fav&amp;"*")</f>
        <v>7</v>
      </c>
      <c r="P62" s="9">
        <f t="shared" si="12"/>
        <v>0</v>
      </c>
      <c r="Q62" s="9">
        <f t="shared" si="13"/>
        <v>0</v>
      </c>
    </row>
    <row r="63" spans="2:17" ht="15.75" x14ac:dyDescent="0.25">
      <c r="B63" s="1">
        <v>8</v>
      </c>
      <c r="C63" s="58">
        <v>44128</v>
      </c>
      <c r="D63" s="1" t="s">
        <v>46</v>
      </c>
      <c r="E63" s="1" t="s">
        <v>48</v>
      </c>
      <c r="F63" s="55"/>
      <c r="G63" s="55"/>
      <c r="H63" s="11">
        <f t="shared" si="7"/>
        <v>0</v>
      </c>
      <c r="I63" s="10" t="str">
        <f t="shared" si="8"/>
        <v>WARTA POZNAŃGÓRNIK ZABRZE</v>
      </c>
      <c r="J63" s="12" t="str">
        <f t="shared" si="9"/>
        <v xml:space="preserve"> : </v>
      </c>
      <c r="K63" s="12">
        <f t="shared" si="10"/>
        <v>0</v>
      </c>
      <c r="L63" s="12">
        <f t="shared" si="11"/>
        <v>0</v>
      </c>
      <c r="M63" s="50"/>
      <c r="N63" s="50"/>
      <c r="O63" s="9">
        <f>COUNTIF($I$3:I63,"*"&amp;fav&amp;"*")</f>
        <v>8</v>
      </c>
      <c r="P63" s="9">
        <f t="shared" si="12"/>
        <v>1</v>
      </c>
      <c r="Q63" s="9">
        <f t="shared" si="13"/>
        <v>0</v>
      </c>
    </row>
    <row r="64" spans="2:17" ht="15.75" x14ac:dyDescent="0.25">
      <c r="B64" s="1">
        <v>8</v>
      </c>
      <c r="C64" s="58">
        <v>44128</v>
      </c>
      <c r="D64" s="1" t="s">
        <v>51</v>
      </c>
      <c r="E64" s="1" t="s">
        <v>49</v>
      </c>
      <c r="F64" s="55"/>
      <c r="G64" s="55"/>
      <c r="H64" s="11">
        <f t="shared" si="7"/>
        <v>0</v>
      </c>
      <c r="I64" s="10" t="str">
        <f t="shared" si="8"/>
        <v>WISŁA KRAKÓWPODBESKIDZIE BIELSKO-BIAŁA</v>
      </c>
      <c r="J64" s="12" t="str">
        <f t="shared" si="9"/>
        <v xml:space="preserve"> : </v>
      </c>
      <c r="K64" s="12">
        <f t="shared" si="10"/>
        <v>0</v>
      </c>
      <c r="L64" s="12">
        <f t="shared" si="11"/>
        <v>0</v>
      </c>
      <c r="M64" s="50"/>
      <c r="N64" s="50"/>
      <c r="O64" s="9">
        <f>COUNTIF($I$3:I64,"*"&amp;fav&amp;"*")</f>
        <v>8</v>
      </c>
      <c r="P64" s="9">
        <f t="shared" si="12"/>
        <v>0</v>
      </c>
      <c r="Q64" s="9">
        <f t="shared" si="13"/>
        <v>0</v>
      </c>
    </row>
    <row r="65" spans="2:17" ht="15.75" x14ac:dyDescent="0.25">
      <c r="B65" s="1">
        <v>8</v>
      </c>
      <c r="C65" s="58">
        <v>44128</v>
      </c>
      <c r="D65" s="1" t="s">
        <v>36</v>
      </c>
      <c r="E65" s="1" t="s">
        <v>47</v>
      </c>
      <c r="F65" s="55"/>
      <c r="G65" s="55"/>
      <c r="H65" s="11">
        <f t="shared" si="7"/>
        <v>0</v>
      </c>
      <c r="I65" s="10" t="str">
        <f t="shared" si="8"/>
        <v>ZAGŁĘBIE LUBINLECHIA GDAŃSK</v>
      </c>
      <c r="J65" s="12" t="str">
        <f t="shared" si="9"/>
        <v xml:space="preserve"> : </v>
      </c>
      <c r="K65" s="12">
        <f t="shared" si="10"/>
        <v>0</v>
      </c>
      <c r="L65" s="12">
        <f t="shared" si="11"/>
        <v>0</v>
      </c>
      <c r="M65" s="50"/>
      <c r="N65" s="50"/>
      <c r="O65" s="9">
        <f>COUNTIF($I$3:I65,"*"&amp;fav&amp;"*")</f>
        <v>8</v>
      </c>
      <c r="P65" s="9">
        <f t="shared" si="12"/>
        <v>0</v>
      </c>
      <c r="Q65" s="9">
        <f t="shared" si="13"/>
        <v>0</v>
      </c>
    </row>
    <row r="66" spans="2:17" ht="15.75" x14ac:dyDescent="0.25">
      <c r="B66" s="1">
        <v>8</v>
      </c>
      <c r="C66" s="58">
        <v>44128</v>
      </c>
      <c r="D66" s="1" t="s">
        <v>40</v>
      </c>
      <c r="E66" s="1" t="s">
        <v>50</v>
      </c>
      <c r="F66" s="55"/>
      <c r="G66" s="55"/>
      <c r="H66" s="11">
        <f t="shared" si="7"/>
        <v>0</v>
      </c>
      <c r="I66" s="10" t="str">
        <f t="shared" si="8"/>
        <v>ŚLĄSK WROCŁAWJAGIELLONIA BIAŁYSTOK</v>
      </c>
      <c r="J66" s="12" t="str">
        <f t="shared" si="9"/>
        <v xml:space="preserve"> : </v>
      </c>
      <c r="K66" s="12">
        <f t="shared" si="10"/>
        <v>0</v>
      </c>
      <c r="L66" s="12">
        <f t="shared" si="11"/>
        <v>0</v>
      </c>
      <c r="M66" s="50"/>
      <c r="N66" s="50"/>
      <c r="O66" s="9">
        <f>COUNTIF($I$3:I66,"*"&amp;fav&amp;"*")</f>
        <v>8</v>
      </c>
      <c r="P66" s="9">
        <f t="shared" si="12"/>
        <v>0</v>
      </c>
      <c r="Q66" s="9">
        <f t="shared" si="13"/>
        <v>0</v>
      </c>
    </row>
    <row r="67" spans="2:17" ht="15.75" x14ac:dyDescent="0.25">
      <c r="B67" s="1">
        <v>9</v>
      </c>
      <c r="C67" s="58">
        <v>44142</v>
      </c>
      <c r="D67" s="1" t="s">
        <v>38</v>
      </c>
      <c r="E67" s="1" t="s">
        <v>50</v>
      </c>
      <c r="F67" s="55"/>
      <c r="G67" s="55"/>
      <c r="H67" s="11">
        <f t="shared" ref="H67:H130" si="14">F67</f>
        <v>0</v>
      </c>
      <c r="I67" s="10" t="str">
        <f t="shared" ref="I67:I130" si="15">D67&amp;E67</f>
        <v>CRACOVIAJAGIELLONIA BIAŁYSTOK</v>
      </c>
      <c r="J67" s="12" t="str">
        <f t="shared" ref="J67:J130" si="16">F67&amp;" : "&amp;G67</f>
        <v xml:space="preserve"> : </v>
      </c>
      <c r="K67" s="12">
        <f t="shared" ref="K67:K130" si="17">IF(AND(G67&lt;&gt;"",F67&lt;&gt;"",F67&gt;G67),3,IF(AND(G67&lt;&gt;"",F67&lt;&gt;"",F67=G67),1,0))</f>
        <v>0</v>
      </c>
      <c r="L67" s="12">
        <f t="shared" ref="L67:L130" si="18">IF(AND(G67&lt;&gt;"",F67&lt;&gt;"",F67&lt;G67),3,IF(AND(F67&lt;&gt;"",G67&lt;&gt;"",F67=G67),1,0))</f>
        <v>0</v>
      </c>
      <c r="M67" s="50"/>
      <c r="N67" s="50"/>
      <c r="O67" s="9">
        <f>COUNTIF($I$3:I67,"*"&amp;fav&amp;"*")</f>
        <v>8</v>
      </c>
      <c r="P67" s="9">
        <f t="shared" ref="P67:P130" si="19">COUNTIF(I67,"*"&amp;fav&amp;"*")</f>
        <v>0</v>
      </c>
      <c r="Q67" s="9">
        <f t="shared" ref="Q67:Q130" si="20">IF(RIGHT(I67,LEN($S$2))=$S$2,L67,IF(LEFT(I67,LEN($S$2))=$S$2,K67,0))</f>
        <v>0</v>
      </c>
    </row>
    <row r="68" spans="2:17" ht="15.75" x14ac:dyDescent="0.25">
      <c r="B68" s="1">
        <v>9</v>
      </c>
      <c r="C68" s="58">
        <v>44142</v>
      </c>
      <c r="D68" s="1" t="s">
        <v>48</v>
      </c>
      <c r="E68" s="1" t="s">
        <v>41</v>
      </c>
      <c r="F68" s="55"/>
      <c r="G68" s="55"/>
      <c r="H68" s="11">
        <f t="shared" si="14"/>
        <v>0</v>
      </c>
      <c r="I68" s="10" t="str">
        <f t="shared" si="15"/>
        <v>GÓRNIK ZABRZEPIAST GLIWICE</v>
      </c>
      <c r="J68" s="12" t="str">
        <f t="shared" si="16"/>
        <v xml:space="preserve"> : </v>
      </c>
      <c r="K68" s="12">
        <f t="shared" si="17"/>
        <v>0</v>
      </c>
      <c r="L68" s="12">
        <f t="shared" si="18"/>
        <v>0</v>
      </c>
      <c r="M68" s="50"/>
      <c r="N68" s="50"/>
      <c r="O68" s="9">
        <f>COUNTIF($I$3:I68,"*"&amp;fav&amp;"*")</f>
        <v>9</v>
      </c>
      <c r="P68" s="9">
        <f t="shared" si="19"/>
        <v>1</v>
      </c>
      <c r="Q68" s="9">
        <f t="shared" si="20"/>
        <v>0</v>
      </c>
    </row>
    <row r="69" spans="2:17" ht="15.75" x14ac:dyDescent="0.25">
      <c r="B69" s="1">
        <v>9</v>
      </c>
      <c r="C69" s="58">
        <v>44142</v>
      </c>
      <c r="D69" s="1" t="s">
        <v>47</v>
      </c>
      <c r="E69" s="1" t="s">
        <v>40</v>
      </c>
      <c r="F69" s="55"/>
      <c r="G69" s="55"/>
      <c r="H69" s="11">
        <f t="shared" si="14"/>
        <v>0</v>
      </c>
      <c r="I69" s="10" t="str">
        <f t="shared" si="15"/>
        <v>LECHIA GDAŃSKŚLĄSK WROCŁAW</v>
      </c>
      <c r="J69" s="12" t="str">
        <f t="shared" si="16"/>
        <v xml:space="preserve"> : </v>
      </c>
      <c r="K69" s="12">
        <f t="shared" si="17"/>
        <v>0</v>
      </c>
      <c r="L69" s="12">
        <f t="shared" si="18"/>
        <v>0</v>
      </c>
      <c r="M69" s="50"/>
      <c r="N69" s="50"/>
      <c r="O69" s="9">
        <f>COUNTIF($I$3:I69,"*"&amp;fav&amp;"*")</f>
        <v>9</v>
      </c>
      <c r="P69" s="9">
        <f t="shared" si="19"/>
        <v>0</v>
      </c>
      <c r="Q69" s="9">
        <f t="shared" si="20"/>
        <v>0</v>
      </c>
    </row>
    <row r="70" spans="2:17" ht="15.75" x14ac:dyDescent="0.25">
      <c r="B70" s="1">
        <v>9</v>
      </c>
      <c r="C70" s="58">
        <v>44142</v>
      </c>
      <c r="D70" s="1" t="s">
        <v>43</v>
      </c>
      <c r="E70" s="1" t="s">
        <v>37</v>
      </c>
      <c r="F70" s="55"/>
      <c r="G70" s="55"/>
      <c r="H70" s="11">
        <f t="shared" si="14"/>
        <v>0</v>
      </c>
      <c r="I70" s="10" t="str">
        <f t="shared" si="15"/>
        <v>LEGIA WARSZAWALECH POZNAŃ</v>
      </c>
      <c r="J70" s="12" t="str">
        <f t="shared" si="16"/>
        <v xml:space="preserve"> : </v>
      </c>
      <c r="K70" s="12">
        <f t="shared" si="17"/>
        <v>0</v>
      </c>
      <c r="L70" s="12">
        <f t="shared" si="18"/>
        <v>0</v>
      </c>
      <c r="M70" s="50"/>
      <c r="N70" s="50"/>
      <c r="O70" s="9">
        <f>COUNTIF($I$3:I70,"*"&amp;fav&amp;"*")</f>
        <v>9</v>
      </c>
      <c r="P70" s="9">
        <f t="shared" si="19"/>
        <v>0</v>
      </c>
      <c r="Q70" s="9">
        <f t="shared" si="20"/>
        <v>0</v>
      </c>
    </row>
    <row r="71" spans="2:17" ht="15.75" x14ac:dyDescent="0.25">
      <c r="B71" s="1">
        <v>9</v>
      </c>
      <c r="C71" s="58">
        <v>44142</v>
      </c>
      <c r="D71" s="1" t="s">
        <v>49</v>
      </c>
      <c r="E71" s="1" t="s">
        <v>36</v>
      </c>
      <c r="F71" s="55"/>
      <c r="G71" s="55"/>
      <c r="H71" s="11">
        <f t="shared" si="14"/>
        <v>0</v>
      </c>
      <c r="I71" s="10" t="str">
        <f t="shared" si="15"/>
        <v>PODBESKIDZIE BIELSKO-BIAŁAZAGŁĘBIE LUBIN</v>
      </c>
      <c r="J71" s="12" t="str">
        <f t="shared" si="16"/>
        <v xml:space="preserve"> : </v>
      </c>
      <c r="K71" s="12">
        <f t="shared" si="17"/>
        <v>0</v>
      </c>
      <c r="L71" s="12">
        <f t="shared" si="18"/>
        <v>0</v>
      </c>
      <c r="M71" s="50"/>
      <c r="N71" s="50"/>
      <c r="O71" s="9">
        <f>COUNTIF($I$3:I71,"*"&amp;fav&amp;"*")</f>
        <v>9</v>
      </c>
      <c r="P71" s="9">
        <f t="shared" si="19"/>
        <v>0</v>
      </c>
      <c r="Q71" s="9">
        <f t="shared" si="20"/>
        <v>0</v>
      </c>
    </row>
    <row r="72" spans="2:17" ht="15.75" x14ac:dyDescent="0.25">
      <c r="B72" s="1">
        <v>9</v>
      </c>
      <c r="C72" s="58">
        <v>44142</v>
      </c>
      <c r="D72" s="1" t="s">
        <v>42</v>
      </c>
      <c r="E72" s="1" t="s">
        <v>51</v>
      </c>
      <c r="F72" s="55"/>
      <c r="G72" s="55"/>
      <c r="H72" s="11">
        <f t="shared" si="14"/>
        <v>0</v>
      </c>
      <c r="I72" s="10" t="str">
        <f t="shared" si="15"/>
        <v>RAKÓW CZĘSTOCHOWAWISŁA KRAKÓW</v>
      </c>
      <c r="J72" s="12" t="str">
        <f t="shared" si="16"/>
        <v xml:space="preserve"> : </v>
      </c>
      <c r="K72" s="12">
        <f t="shared" si="17"/>
        <v>0</v>
      </c>
      <c r="L72" s="12">
        <f t="shared" si="18"/>
        <v>0</v>
      </c>
      <c r="M72" s="50"/>
      <c r="N72" s="50"/>
      <c r="O72" s="9">
        <f>COUNTIF($I$3:I72,"*"&amp;fav&amp;"*")</f>
        <v>9</v>
      </c>
      <c r="P72" s="9">
        <f t="shared" si="19"/>
        <v>0</v>
      </c>
      <c r="Q72" s="9">
        <f t="shared" si="20"/>
        <v>0</v>
      </c>
    </row>
    <row r="73" spans="2:17" ht="15.75" x14ac:dyDescent="0.25">
      <c r="B73" s="1">
        <v>9</v>
      </c>
      <c r="C73" s="58">
        <v>44142</v>
      </c>
      <c r="D73" s="1" t="s">
        <v>45</v>
      </c>
      <c r="E73" s="1" t="s">
        <v>46</v>
      </c>
      <c r="F73" s="55"/>
      <c r="G73" s="55"/>
      <c r="H73" s="11">
        <f t="shared" si="14"/>
        <v>0</v>
      </c>
      <c r="I73" s="10" t="str">
        <f t="shared" si="15"/>
        <v>STAL MIELECWARTA POZNAŃ</v>
      </c>
      <c r="J73" s="12" t="str">
        <f t="shared" si="16"/>
        <v xml:space="preserve"> : </v>
      </c>
      <c r="K73" s="12">
        <f t="shared" si="17"/>
        <v>0</v>
      </c>
      <c r="L73" s="12">
        <f t="shared" si="18"/>
        <v>0</v>
      </c>
      <c r="M73" s="50"/>
      <c r="N73" s="50"/>
      <c r="O73" s="9">
        <f>COUNTIF($I$3:I73,"*"&amp;fav&amp;"*")</f>
        <v>9</v>
      </c>
      <c r="P73" s="9">
        <f t="shared" si="19"/>
        <v>0</v>
      </c>
      <c r="Q73" s="9">
        <f t="shared" si="20"/>
        <v>0</v>
      </c>
    </row>
    <row r="74" spans="2:17" ht="15.75" x14ac:dyDescent="0.25">
      <c r="B74" s="1">
        <v>9</v>
      </c>
      <c r="C74" s="58">
        <v>44142</v>
      </c>
      <c r="D74" s="1" t="s">
        <v>44</v>
      </c>
      <c r="E74" s="1" t="s">
        <v>39</v>
      </c>
      <c r="F74" s="55"/>
      <c r="G74" s="55"/>
      <c r="H74" s="11">
        <f t="shared" si="14"/>
        <v>0</v>
      </c>
      <c r="I74" s="10" t="str">
        <f t="shared" si="15"/>
        <v>WISŁA PŁOCKPOGOŃ SZCZECIN</v>
      </c>
      <c r="J74" s="12" t="str">
        <f t="shared" si="16"/>
        <v xml:space="preserve"> : </v>
      </c>
      <c r="K74" s="12">
        <f t="shared" si="17"/>
        <v>0</v>
      </c>
      <c r="L74" s="12">
        <f t="shared" si="18"/>
        <v>0</v>
      </c>
      <c r="M74" s="50"/>
      <c r="N74" s="50"/>
      <c r="O74" s="9">
        <f>COUNTIF($I$3:I74,"*"&amp;fav&amp;"*")</f>
        <v>9</v>
      </c>
      <c r="P74" s="9">
        <f t="shared" si="19"/>
        <v>0</v>
      </c>
      <c r="Q74" s="9">
        <f t="shared" si="20"/>
        <v>0</v>
      </c>
    </row>
    <row r="75" spans="2:17" ht="15.75" x14ac:dyDescent="0.25">
      <c r="B75" s="1">
        <v>10</v>
      </c>
      <c r="C75" s="58">
        <v>44156</v>
      </c>
      <c r="D75" s="1" t="s">
        <v>38</v>
      </c>
      <c r="E75" s="1" t="s">
        <v>43</v>
      </c>
      <c r="F75" s="55"/>
      <c r="G75" s="55"/>
      <c r="H75" s="11">
        <f t="shared" si="14"/>
        <v>0</v>
      </c>
      <c r="I75" s="10" t="str">
        <f t="shared" si="15"/>
        <v>CRACOVIALEGIA WARSZAWA</v>
      </c>
      <c r="J75" s="12" t="str">
        <f t="shared" si="16"/>
        <v xml:space="preserve"> : </v>
      </c>
      <c r="K75" s="12">
        <f t="shared" si="17"/>
        <v>0</v>
      </c>
      <c r="L75" s="12">
        <f t="shared" si="18"/>
        <v>0</v>
      </c>
      <c r="M75" s="50"/>
      <c r="N75" s="50"/>
      <c r="O75" s="9">
        <f>COUNTIF($I$3:I75,"*"&amp;fav&amp;"*")</f>
        <v>9</v>
      </c>
      <c r="P75" s="9">
        <f t="shared" si="19"/>
        <v>0</v>
      </c>
      <c r="Q75" s="9">
        <f t="shared" si="20"/>
        <v>0</v>
      </c>
    </row>
    <row r="76" spans="2:17" ht="15.75" x14ac:dyDescent="0.25">
      <c r="B76" s="1">
        <v>10</v>
      </c>
      <c r="C76" s="58">
        <v>44156</v>
      </c>
      <c r="D76" s="1" t="s">
        <v>50</v>
      </c>
      <c r="E76" s="1" t="s">
        <v>44</v>
      </c>
      <c r="F76" s="55"/>
      <c r="G76" s="55"/>
      <c r="H76" s="11">
        <f t="shared" si="14"/>
        <v>0</v>
      </c>
      <c r="I76" s="10" t="str">
        <f t="shared" si="15"/>
        <v>JAGIELLONIA BIAŁYSTOKWISŁA PŁOCK</v>
      </c>
      <c r="J76" s="12" t="str">
        <f t="shared" si="16"/>
        <v xml:space="preserve"> : </v>
      </c>
      <c r="K76" s="12">
        <f t="shared" si="17"/>
        <v>0</v>
      </c>
      <c r="L76" s="12">
        <f t="shared" si="18"/>
        <v>0</v>
      </c>
      <c r="M76" s="50"/>
      <c r="N76" s="50"/>
      <c r="O76" s="9">
        <f>COUNTIF($I$3:I76,"*"&amp;fav&amp;"*")</f>
        <v>9</v>
      </c>
      <c r="P76" s="9">
        <f t="shared" si="19"/>
        <v>0</v>
      </c>
      <c r="Q76" s="9">
        <f t="shared" si="20"/>
        <v>0</v>
      </c>
    </row>
    <row r="77" spans="2:17" ht="15.75" x14ac:dyDescent="0.25">
      <c r="B77" s="1">
        <v>10</v>
      </c>
      <c r="C77" s="58">
        <v>44156</v>
      </c>
      <c r="D77" s="1" t="s">
        <v>37</v>
      </c>
      <c r="E77" s="1" t="s">
        <v>42</v>
      </c>
      <c r="F77" s="55"/>
      <c r="G77" s="55"/>
      <c r="H77" s="11">
        <f t="shared" si="14"/>
        <v>0</v>
      </c>
      <c r="I77" s="10" t="str">
        <f t="shared" si="15"/>
        <v>LECH POZNAŃRAKÓW CZĘSTOCHOWA</v>
      </c>
      <c r="J77" s="12" t="str">
        <f t="shared" si="16"/>
        <v xml:space="preserve"> : </v>
      </c>
      <c r="K77" s="12">
        <f t="shared" si="17"/>
        <v>0</v>
      </c>
      <c r="L77" s="12">
        <f t="shared" si="18"/>
        <v>0</v>
      </c>
      <c r="M77" s="50"/>
      <c r="N77" s="50"/>
      <c r="O77" s="9">
        <f>COUNTIF($I$3:I77,"*"&amp;fav&amp;"*")</f>
        <v>9</v>
      </c>
      <c r="P77" s="9">
        <f t="shared" si="19"/>
        <v>0</v>
      </c>
      <c r="Q77" s="9">
        <f t="shared" si="20"/>
        <v>0</v>
      </c>
    </row>
    <row r="78" spans="2:17" ht="15.75" x14ac:dyDescent="0.25">
      <c r="B78" s="1">
        <v>10</v>
      </c>
      <c r="C78" s="58">
        <v>44156</v>
      </c>
      <c r="D78" s="1" t="s">
        <v>41</v>
      </c>
      <c r="E78" s="1" t="s">
        <v>47</v>
      </c>
      <c r="F78" s="55"/>
      <c r="G78" s="55"/>
      <c r="H78" s="11">
        <f t="shared" si="14"/>
        <v>0</v>
      </c>
      <c r="I78" s="10" t="str">
        <f t="shared" si="15"/>
        <v>PIAST GLIWICELECHIA GDAŃSK</v>
      </c>
      <c r="J78" s="12" t="str">
        <f t="shared" si="16"/>
        <v xml:space="preserve"> : </v>
      </c>
      <c r="K78" s="12">
        <f t="shared" si="17"/>
        <v>0</v>
      </c>
      <c r="L78" s="12">
        <f t="shared" si="18"/>
        <v>0</v>
      </c>
      <c r="M78" s="50"/>
      <c r="N78" s="50"/>
      <c r="O78" s="9">
        <f>COUNTIF($I$3:I78,"*"&amp;fav&amp;"*")</f>
        <v>9</v>
      </c>
      <c r="P78" s="9">
        <f t="shared" si="19"/>
        <v>0</v>
      </c>
      <c r="Q78" s="9">
        <f t="shared" si="20"/>
        <v>0</v>
      </c>
    </row>
    <row r="79" spans="2:17" ht="15.75" x14ac:dyDescent="0.25">
      <c r="B79" s="1">
        <v>10</v>
      </c>
      <c r="C79" s="58">
        <v>44156</v>
      </c>
      <c r="D79" s="1" t="s">
        <v>39</v>
      </c>
      <c r="E79" s="1" t="s">
        <v>49</v>
      </c>
      <c r="F79" s="55"/>
      <c r="G79" s="55"/>
      <c r="H79" s="11">
        <f t="shared" si="14"/>
        <v>0</v>
      </c>
      <c r="I79" s="10" t="str">
        <f t="shared" si="15"/>
        <v>POGOŃ SZCZECINPODBESKIDZIE BIELSKO-BIAŁA</v>
      </c>
      <c r="J79" s="12" t="str">
        <f t="shared" si="16"/>
        <v xml:space="preserve"> : </v>
      </c>
      <c r="K79" s="12">
        <f t="shared" si="17"/>
        <v>0</v>
      </c>
      <c r="L79" s="12">
        <f t="shared" si="18"/>
        <v>0</v>
      </c>
      <c r="M79" s="50"/>
      <c r="N79" s="50"/>
      <c r="O79" s="9">
        <f>COUNTIF($I$3:I79,"*"&amp;fav&amp;"*")</f>
        <v>9</v>
      </c>
      <c r="P79" s="9">
        <f t="shared" si="19"/>
        <v>0</v>
      </c>
      <c r="Q79" s="9">
        <f t="shared" si="20"/>
        <v>0</v>
      </c>
    </row>
    <row r="80" spans="2:17" ht="15.75" x14ac:dyDescent="0.25">
      <c r="B80" s="1">
        <v>10</v>
      </c>
      <c r="C80" s="58">
        <v>44156</v>
      </c>
      <c r="D80" s="1" t="s">
        <v>46</v>
      </c>
      <c r="E80" s="1" t="s">
        <v>51</v>
      </c>
      <c r="F80" s="55"/>
      <c r="G80" s="55"/>
      <c r="H80" s="11">
        <f t="shared" si="14"/>
        <v>0</v>
      </c>
      <c r="I80" s="10" t="str">
        <f t="shared" si="15"/>
        <v>WARTA POZNAŃWISŁA KRAKÓW</v>
      </c>
      <c r="J80" s="12" t="str">
        <f t="shared" si="16"/>
        <v xml:space="preserve"> : </v>
      </c>
      <c r="K80" s="12">
        <f t="shared" si="17"/>
        <v>0</v>
      </c>
      <c r="L80" s="12">
        <f t="shared" si="18"/>
        <v>0</v>
      </c>
      <c r="M80" s="50"/>
      <c r="N80" s="50"/>
      <c r="O80" s="9">
        <f>COUNTIF($I$3:I80,"*"&amp;fav&amp;"*")</f>
        <v>9</v>
      </c>
      <c r="P80" s="9">
        <f t="shared" si="19"/>
        <v>0</v>
      </c>
      <c r="Q80" s="9">
        <f t="shared" si="20"/>
        <v>0</v>
      </c>
    </row>
    <row r="81" spans="2:17" ht="15.75" x14ac:dyDescent="0.25">
      <c r="B81" s="1">
        <v>10</v>
      </c>
      <c r="C81" s="58">
        <v>44156</v>
      </c>
      <c r="D81" s="1" t="s">
        <v>36</v>
      </c>
      <c r="E81" s="1" t="s">
        <v>45</v>
      </c>
      <c r="F81" s="55"/>
      <c r="G81" s="55"/>
      <c r="H81" s="11">
        <f t="shared" si="14"/>
        <v>0</v>
      </c>
      <c r="I81" s="10" t="str">
        <f t="shared" si="15"/>
        <v>ZAGŁĘBIE LUBINSTAL MIELEC</v>
      </c>
      <c r="J81" s="12" t="str">
        <f t="shared" si="16"/>
        <v xml:space="preserve"> : </v>
      </c>
      <c r="K81" s="12">
        <f t="shared" si="17"/>
        <v>0</v>
      </c>
      <c r="L81" s="12">
        <f t="shared" si="18"/>
        <v>0</v>
      </c>
      <c r="M81" s="50"/>
      <c r="N81" s="50"/>
      <c r="O81" s="9">
        <f>COUNTIF($I$3:I81,"*"&amp;fav&amp;"*")</f>
        <v>9</v>
      </c>
      <c r="P81" s="9">
        <f t="shared" si="19"/>
        <v>0</v>
      </c>
      <c r="Q81" s="9">
        <f t="shared" si="20"/>
        <v>0</v>
      </c>
    </row>
    <row r="82" spans="2:17" ht="15.75" x14ac:dyDescent="0.25">
      <c r="B82" s="1">
        <v>10</v>
      </c>
      <c r="C82" s="58">
        <v>44156</v>
      </c>
      <c r="D82" s="1" t="s">
        <v>40</v>
      </c>
      <c r="E82" s="1" t="s">
        <v>48</v>
      </c>
      <c r="F82" s="55"/>
      <c r="G82" s="55"/>
      <c r="H82" s="11">
        <f t="shared" si="14"/>
        <v>0</v>
      </c>
      <c r="I82" s="10" t="str">
        <f t="shared" si="15"/>
        <v>ŚLĄSK WROCŁAWGÓRNIK ZABRZE</v>
      </c>
      <c r="J82" s="12" t="str">
        <f t="shared" si="16"/>
        <v xml:space="preserve"> : </v>
      </c>
      <c r="K82" s="12">
        <f t="shared" si="17"/>
        <v>0</v>
      </c>
      <c r="L82" s="12">
        <f t="shared" si="18"/>
        <v>0</v>
      </c>
      <c r="M82" s="50"/>
      <c r="N82" s="50"/>
      <c r="O82" s="9">
        <f>COUNTIF($I$3:I82,"*"&amp;fav&amp;"*")</f>
        <v>10</v>
      </c>
      <c r="P82" s="9">
        <f t="shared" si="19"/>
        <v>1</v>
      </c>
      <c r="Q82" s="9">
        <f t="shared" si="20"/>
        <v>0</v>
      </c>
    </row>
    <row r="83" spans="2:17" ht="15.75" x14ac:dyDescent="0.25">
      <c r="B83" s="1">
        <v>11</v>
      </c>
      <c r="C83" s="58">
        <v>44163</v>
      </c>
      <c r="D83" s="1" t="s">
        <v>48</v>
      </c>
      <c r="E83" s="1" t="s">
        <v>39</v>
      </c>
      <c r="F83" s="55"/>
      <c r="G83" s="55"/>
      <c r="H83" s="11">
        <f t="shared" si="14"/>
        <v>0</v>
      </c>
      <c r="I83" s="10" t="str">
        <f t="shared" si="15"/>
        <v>GÓRNIK ZABRZEPOGOŃ SZCZECIN</v>
      </c>
      <c r="J83" s="12" t="str">
        <f t="shared" si="16"/>
        <v xml:space="preserve"> : </v>
      </c>
      <c r="K83" s="12">
        <f t="shared" si="17"/>
        <v>0</v>
      </c>
      <c r="L83" s="12">
        <f t="shared" si="18"/>
        <v>0</v>
      </c>
      <c r="M83" s="50"/>
      <c r="N83" s="50"/>
      <c r="O83" s="9">
        <f>COUNTIF($I$3:I83,"*"&amp;fav&amp;"*")</f>
        <v>11</v>
      </c>
      <c r="P83" s="9">
        <f t="shared" si="19"/>
        <v>1</v>
      </c>
      <c r="Q83" s="9">
        <f t="shared" si="20"/>
        <v>0</v>
      </c>
    </row>
    <row r="84" spans="2:17" ht="15.75" x14ac:dyDescent="0.25">
      <c r="B84" s="1">
        <v>11</v>
      </c>
      <c r="C84" s="58">
        <v>44163</v>
      </c>
      <c r="D84" s="1" t="s">
        <v>47</v>
      </c>
      <c r="E84" s="1" t="s">
        <v>37</v>
      </c>
      <c r="F84" s="55"/>
      <c r="G84" s="55"/>
      <c r="H84" s="11">
        <f t="shared" si="14"/>
        <v>0</v>
      </c>
      <c r="I84" s="10" t="str">
        <f t="shared" si="15"/>
        <v>LECHIA GDAŃSKLECH POZNAŃ</v>
      </c>
      <c r="J84" s="12" t="str">
        <f t="shared" si="16"/>
        <v xml:space="preserve"> : </v>
      </c>
      <c r="K84" s="12">
        <f t="shared" si="17"/>
        <v>0</v>
      </c>
      <c r="L84" s="12">
        <f t="shared" si="18"/>
        <v>0</v>
      </c>
      <c r="M84" s="50"/>
      <c r="N84" s="50"/>
      <c r="O84" s="9">
        <f>COUNTIF($I$3:I84,"*"&amp;fav&amp;"*")</f>
        <v>11</v>
      </c>
      <c r="P84" s="9">
        <f t="shared" si="19"/>
        <v>0</v>
      </c>
      <c r="Q84" s="9">
        <f t="shared" si="20"/>
        <v>0</v>
      </c>
    </row>
    <row r="85" spans="2:17" ht="15.75" x14ac:dyDescent="0.25">
      <c r="B85" s="1">
        <v>11</v>
      </c>
      <c r="C85" s="58">
        <v>44163</v>
      </c>
      <c r="D85" s="1" t="s">
        <v>43</v>
      </c>
      <c r="E85" s="1" t="s">
        <v>41</v>
      </c>
      <c r="F85" s="55"/>
      <c r="G85" s="55"/>
      <c r="H85" s="11">
        <f t="shared" si="14"/>
        <v>0</v>
      </c>
      <c r="I85" s="10" t="str">
        <f t="shared" si="15"/>
        <v>LEGIA WARSZAWAPIAST GLIWICE</v>
      </c>
      <c r="J85" s="12" t="str">
        <f t="shared" si="16"/>
        <v xml:space="preserve"> : </v>
      </c>
      <c r="K85" s="12">
        <f t="shared" si="17"/>
        <v>0</v>
      </c>
      <c r="L85" s="12">
        <f t="shared" si="18"/>
        <v>0</v>
      </c>
      <c r="M85" s="50"/>
      <c r="N85" s="50"/>
      <c r="O85" s="9">
        <f>COUNTIF($I$3:I85,"*"&amp;fav&amp;"*")</f>
        <v>11</v>
      </c>
      <c r="P85" s="9">
        <f t="shared" si="19"/>
        <v>0</v>
      </c>
      <c r="Q85" s="9">
        <f t="shared" si="20"/>
        <v>0</v>
      </c>
    </row>
    <row r="86" spans="2:17" ht="15.75" x14ac:dyDescent="0.25">
      <c r="B86" s="1">
        <v>11</v>
      </c>
      <c r="C86" s="58">
        <v>44163</v>
      </c>
      <c r="D86" s="1" t="s">
        <v>49</v>
      </c>
      <c r="E86" s="1" t="s">
        <v>40</v>
      </c>
      <c r="F86" s="55"/>
      <c r="G86" s="55"/>
      <c r="H86" s="11">
        <f t="shared" si="14"/>
        <v>0</v>
      </c>
      <c r="I86" s="10" t="str">
        <f t="shared" si="15"/>
        <v>PODBESKIDZIE BIELSKO-BIAŁAŚLĄSK WROCŁAW</v>
      </c>
      <c r="J86" s="12" t="str">
        <f t="shared" si="16"/>
        <v xml:space="preserve"> : </v>
      </c>
      <c r="K86" s="12">
        <f t="shared" si="17"/>
        <v>0</v>
      </c>
      <c r="L86" s="12">
        <f t="shared" si="18"/>
        <v>0</v>
      </c>
      <c r="M86" s="50"/>
      <c r="N86" s="50"/>
      <c r="O86" s="9">
        <f>COUNTIF($I$3:I86,"*"&amp;fav&amp;"*")</f>
        <v>11</v>
      </c>
      <c r="P86" s="9">
        <f t="shared" si="19"/>
        <v>0</v>
      </c>
      <c r="Q86" s="9">
        <f t="shared" si="20"/>
        <v>0</v>
      </c>
    </row>
    <row r="87" spans="2:17" ht="15.75" x14ac:dyDescent="0.25">
      <c r="B87" s="1">
        <v>11</v>
      </c>
      <c r="C87" s="58">
        <v>44163</v>
      </c>
      <c r="D87" s="1" t="s">
        <v>42</v>
      </c>
      <c r="E87" s="1" t="s">
        <v>46</v>
      </c>
      <c r="F87" s="55"/>
      <c r="G87" s="55"/>
      <c r="H87" s="11">
        <f t="shared" si="14"/>
        <v>0</v>
      </c>
      <c r="I87" s="10" t="str">
        <f t="shared" si="15"/>
        <v>RAKÓW CZĘSTOCHOWAWARTA POZNAŃ</v>
      </c>
      <c r="J87" s="12" t="str">
        <f t="shared" si="16"/>
        <v xml:space="preserve"> : </v>
      </c>
      <c r="K87" s="12">
        <f t="shared" si="17"/>
        <v>0</v>
      </c>
      <c r="L87" s="12">
        <f t="shared" si="18"/>
        <v>0</v>
      </c>
      <c r="M87" s="50"/>
      <c r="N87" s="50"/>
      <c r="O87" s="9">
        <f>COUNTIF($I$3:I87,"*"&amp;fav&amp;"*")</f>
        <v>11</v>
      </c>
      <c r="P87" s="9">
        <f t="shared" si="19"/>
        <v>0</v>
      </c>
      <c r="Q87" s="9">
        <f t="shared" si="20"/>
        <v>0</v>
      </c>
    </row>
    <row r="88" spans="2:17" ht="15.75" x14ac:dyDescent="0.25">
      <c r="B88" s="1">
        <v>11</v>
      </c>
      <c r="C88" s="58">
        <v>44163</v>
      </c>
      <c r="D88" s="1" t="s">
        <v>45</v>
      </c>
      <c r="E88" s="1" t="s">
        <v>50</v>
      </c>
      <c r="F88" s="55"/>
      <c r="G88" s="55"/>
      <c r="H88" s="11">
        <f t="shared" si="14"/>
        <v>0</v>
      </c>
      <c r="I88" s="10" t="str">
        <f t="shared" si="15"/>
        <v>STAL MIELECJAGIELLONIA BIAŁYSTOK</v>
      </c>
      <c r="J88" s="12" t="str">
        <f t="shared" si="16"/>
        <v xml:space="preserve"> : </v>
      </c>
      <c r="K88" s="12">
        <f t="shared" si="17"/>
        <v>0</v>
      </c>
      <c r="L88" s="12">
        <f t="shared" si="18"/>
        <v>0</v>
      </c>
      <c r="M88" s="50"/>
      <c r="N88" s="50"/>
      <c r="O88" s="9">
        <f>COUNTIF($I$3:I88,"*"&amp;fav&amp;"*")</f>
        <v>11</v>
      </c>
      <c r="P88" s="9">
        <f t="shared" si="19"/>
        <v>0</v>
      </c>
      <c r="Q88" s="9">
        <f t="shared" si="20"/>
        <v>0</v>
      </c>
    </row>
    <row r="89" spans="2:17" ht="15.75" x14ac:dyDescent="0.25">
      <c r="B89" s="1">
        <v>11</v>
      </c>
      <c r="C89" s="58">
        <v>44163</v>
      </c>
      <c r="D89" s="1" t="s">
        <v>51</v>
      </c>
      <c r="E89" s="1" t="s">
        <v>36</v>
      </c>
      <c r="F89" s="55"/>
      <c r="G89" s="55"/>
      <c r="H89" s="11">
        <f t="shared" si="14"/>
        <v>0</v>
      </c>
      <c r="I89" s="10" t="str">
        <f t="shared" si="15"/>
        <v>WISŁA KRAKÓWZAGŁĘBIE LUBIN</v>
      </c>
      <c r="J89" s="12" t="str">
        <f t="shared" si="16"/>
        <v xml:space="preserve"> : </v>
      </c>
      <c r="K89" s="12">
        <f t="shared" si="17"/>
        <v>0</v>
      </c>
      <c r="L89" s="12">
        <f t="shared" si="18"/>
        <v>0</v>
      </c>
      <c r="M89" s="50"/>
      <c r="N89" s="50"/>
      <c r="O89" s="9">
        <f>COUNTIF($I$3:I89,"*"&amp;fav&amp;"*")</f>
        <v>11</v>
      </c>
      <c r="P89" s="9">
        <f t="shared" si="19"/>
        <v>0</v>
      </c>
      <c r="Q89" s="9">
        <f t="shared" si="20"/>
        <v>0</v>
      </c>
    </row>
    <row r="90" spans="2:17" ht="15.75" x14ac:dyDescent="0.25">
      <c r="B90" s="1">
        <v>11</v>
      </c>
      <c r="C90" s="58">
        <v>44163</v>
      </c>
      <c r="D90" s="1" t="s">
        <v>44</v>
      </c>
      <c r="E90" s="1" t="s">
        <v>38</v>
      </c>
      <c r="F90" s="55"/>
      <c r="G90" s="55"/>
      <c r="H90" s="11">
        <f t="shared" si="14"/>
        <v>0</v>
      </c>
      <c r="I90" s="10" t="str">
        <f t="shared" si="15"/>
        <v>WISŁA PŁOCKCRACOVIA</v>
      </c>
      <c r="J90" s="12" t="str">
        <f t="shared" si="16"/>
        <v xml:space="preserve"> : </v>
      </c>
      <c r="K90" s="12">
        <f t="shared" si="17"/>
        <v>0</v>
      </c>
      <c r="L90" s="12">
        <f t="shared" si="18"/>
        <v>0</v>
      </c>
      <c r="M90" s="50"/>
      <c r="N90" s="50"/>
      <c r="O90" s="9">
        <f>COUNTIF($I$3:I90,"*"&amp;fav&amp;"*")</f>
        <v>11</v>
      </c>
      <c r="P90" s="9">
        <f t="shared" si="19"/>
        <v>0</v>
      </c>
      <c r="Q90" s="9">
        <f t="shared" si="20"/>
        <v>0</v>
      </c>
    </row>
    <row r="91" spans="2:17" ht="15.75" x14ac:dyDescent="0.25">
      <c r="B91" s="1">
        <v>12</v>
      </c>
      <c r="C91" s="58">
        <v>44170</v>
      </c>
      <c r="D91" s="1" t="s">
        <v>38</v>
      </c>
      <c r="E91" s="1" t="s">
        <v>51</v>
      </c>
      <c r="F91" s="55"/>
      <c r="G91" s="55"/>
      <c r="H91" s="11">
        <f t="shared" si="14"/>
        <v>0</v>
      </c>
      <c r="I91" s="10" t="str">
        <f t="shared" si="15"/>
        <v>CRACOVIAWISŁA KRAKÓW</v>
      </c>
      <c r="J91" s="12" t="str">
        <f t="shared" si="16"/>
        <v xml:space="preserve"> : </v>
      </c>
      <c r="K91" s="12">
        <f t="shared" si="17"/>
        <v>0</v>
      </c>
      <c r="L91" s="12">
        <f t="shared" si="18"/>
        <v>0</v>
      </c>
      <c r="M91" s="50"/>
      <c r="N91" s="50"/>
      <c r="O91" s="9">
        <f>COUNTIF($I$3:I91,"*"&amp;fav&amp;"*")</f>
        <v>11</v>
      </c>
      <c r="P91" s="9">
        <f t="shared" si="19"/>
        <v>0</v>
      </c>
      <c r="Q91" s="9">
        <f t="shared" si="20"/>
        <v>0</v>
      </c>
    </row>
    <row r="92" spans="2:17" ht="15.75" x14ac:dyDescent="0.25">
      <c r="B92" s="1">
        <v>12</v>
      </c>
      <c r="C92" s="58">
        <v>44170</v>
      </c>
      <c r="D92" s="1" t="s">
        <v>50</v>
      </c>
      <c r="E92" s="1" t="s">
        <v>46</v>
      </c>
      <c r="F92" s="55"/>
      <c r="G92" s="55"/>
      <c r="H92" s="11">
        <f t="shared" si="14"/>
        <v>0</v>
      </c>
      <c r="I92" s="10" t="str">
        <f t="shared" si="15"/>
        <v>JAGIELLONIA BIAŁYSTOKWARTA POZNAŃ</v>
      </c>
      <c r="J92" s="12" t="str">
        <f t="shared" si="16"/>
        <v xml:space="preserve"> : </v>
      </c>
      <c r="K92" s="12">
        <f t="shared" si="17"/>
        <v>0</v>
      </c>
      <c r="L92" s="12">
        <f t="shared" si="18"/>
        <v>0</v>
      </c>
      <c r="M92" s="50"/>
      <c r="N92" s="50"/>
      <c r="O92" s="9">
        <f>COUNTIF($I$3:I92,"*"&amp;fav&amp;"*")</f>
        <v>11</v>
      </c>
      <c r="P92" s="9">
        <f t="shared" si="19"/>
        <v>0</v>
      </c>
      <c r="Q92" s="9">
        <f t="shared" si="20"/>
        <v>0</v>
      </c>
    </row>
    <row r="93" spans="2:17" ht="15.75" x14ac:dyDescent="0.25">
      <c r="B93" s="1">
        <v>12</v>
      </c>
      <c r="C93" s="58">
        <v>44170</v>
      </c>
      <c r="D93" s="1" t="s">
        <v>37</v>
      </c>
      <c r="E93" s="1" t="s">
        <v>49</v>
      </c>
      <c r="F93" s="55"/>
      <c r="G93" s="55"/>
      <c r="H93" s="11">
        <f t="shared" si="14"/>
        <v>0</v>
      </c>
      <c r="I93" s="10" t="str">
        <f t="shared" si="15"/>
        <v>LECH POZNAŃPODBESKIDZIE BIELSKO-BIAŁA</v>
      </c>
      <c r="J93" s="12" t="str">
        <f t="shared" si="16"/>
        <v xml:space="preserve"> : </v>
      </c>
      <c r="K93" s="12">
        <f t="shared" si="17"/>
        <v>0</v>
      </c>
      <c r="L93" s="12">
        <f t="shared" si="18"/>
        <v>0</v>
      </c>
      <c r="M93" s="50"/>
      <c r="N93" s="50"/>
      <c r="O93" s="9">
        <f>COUNTIF($I$3:I93,"*"&amp;fav&amp;"*")</f>
        <v>11</v>
      </c>
      <c r="P93" s="9">
        <f t="shared" si="19"/>
        <v>0</v>
      </c>
      <c r="Q93" s="9">
        <f t="shared" si="20"/>
        <v>0</v>
      </c>
    </row>
    <row r="94" spans="2:17" ht="15.75" x14ac:dyDescent="0.25">
      <c r="B94" s="1">
        <v>12</v>
      </c>
      <c r="C94" s="58">
        <v>44170</v>
      </c>
      <c r="D94" s="1" t="s">
        <v>43</v>
      </c>
      <c r="E94" s="1" t="s">
        <v>47</v>
      </c>
      <c r="F94" s="55"/>
      <c r="G94" s="55"/>
      <c r="H94" s="11">
        <f t="shared" si="14"/>
        <v>0</v>
      </c>
      <c r="I94" s="10" t="str">
        <f t="shared" si="15"/>
        <v>LEGIA WARSZAWALECHIA GDAŃSK</v>
      </c>
      <c r="J94" s="12" t="str">
        <f t="shared" si="16"/>
        <v xml:space="preserve"> : </v>
      </c>
      <c r="K94" s="12">
        <f t="shared" si="17"/>
        <v>0</v>
      </c>
      <c r="L94" s="12">
        <f t="shared" si="18"/>
        <v>0</v>
      </c>
      <c r="M94" s="50"/>
      <c r="N94" s="50"/>
      <c r="O94" s="9">
        <f>COUNTIF($I$3:I94,"*"&amp;fav&amp;"*")</f>
        <v>11</v>
      </c>
      <c r="P94" s="9">
        <f t="shared" si="19"/>
        <v>0</v>
      </c>
      <c r="Q94" s="9">
        <f t="shared" si="20"/>
        <v>0</v>
      </c>
    </row>
    <row r="95" spans="2:17" ht="15.75" x14ac:dyDescent="0.25">
      <c r="B95" s="1">
        <v>12</v>
      </c>
      <c r="C95" s="58">
        <v>44170</v>
      </c>
      <c r="D95" s="1" t="s">
        <v>41</v>
      </c>
      <c r="E95" s="1" t="s">
        <v>36</v>
      </c>
      <c r="F95" s="55"/>
      <c r="G95" s="55"/>
      <c r="H95" s="11">
        <f t="shared" si="14"/>
        <v>0</v>
      </c>
      <c r="I95" s="10" t="str">
        <f t="shared" si="15"/>
        <v>PIAST GLIWICEZAGŁĘBIE LUBIN</v>
      </c>
      <c r="J95" s="12" t="str">
        <f t="shared" si="16"/>
        <v xml:space="preserve"> : </v>
      </c>
      <c r="K95" s="12">
        <f t="shared" si="17"/>
        <v>0</v>
      </c>
      <c r="L95" s="12">
        <f t="shared" si="18"/>
        <v>0</v>
      </c>
      <c r="M95" s="50"/>
      <c r="N95" s="50"/>
      <c r="O95" s="9">
        <f>COUNTIF($I$3:I95,"*"&amp;fav&amp;"*")</f>
        <v>11</v>
      </c>
      <c r="P95" s="9">
        <f t="shared" si="19"/>
        <v>0</v>
      </c>
      <c r="Q95" s="9">
        <f t="shared" si="20"/>
        <v>0</v>
      </c>
    </row>
    <row r="96" spans="2:17" ht="15.75" x14ac:dyDescent="0.25">
      <c r="B96" s="1">
        <v>12</v>
      </c>
      <c r="C96" s="58">
        <v>44170</v>
      </c>
      <c r="D96" s="1" t="s">
        <v>39</v>
      </c>
      <c r="E96" s="1" t="s">
        <v>45</v>
      </c>
      <c r="F96" s="55"/>
      <c r="G96" s="55"/>
      <c r="H96" s="11">
        <f t="shared" si="14"/>
        <v>0</v>
      </c>
      <c r="I96" s="10" t="str">
        <f t="shared" si="15"/>
        <v>POGOŃ SZCZECINSTAL MIELEC</v>
      </c>
      <c r="J96" s="12" t="str">
        <f t="shared" si="16"/>
        <v xml:space="preserve"> : </v>
      </c>
      <c r="K96" s="12">
        <f t="shared" si="17"/>
        <v>0</v>
      </c>
      <c r="L96" s="12">
        <f t="shared" si="18"/>
        <v>0</v>
      </c>
      <c r="M96" s="50"/>
      <c r="N96" s="50"/>
      <c r="O96" s="9">
        <f>COUNTIF($I$3:I96,"*"&amp;fav&amp;"*")</f>
        <v>11</v>
      </c>
      <c r="P96" s="9">
        <f t="shared" si="19"/>
        <v>0</v>
      </c>
      <c r="Q96" s="9">
        <f t="shared" si="20"/>
        <v>0</v>
      </c>
    </row>
    <row r="97" spans="2:17" ht="15.75" x14ac:dyDescent="0.25">
      <c r="B97" s="1">
        <v>12</v>
      </c>
      <c r="C97" s="58">
        <v>44170</v>
      </c>
      <c r="D97" s="1" t="s">
        <v>44</v>
      </c>
      <c r="E97" s="1" t="s">
        <v>48</v>
      </c>
      <c r="F97" s="55"/>
      <c r="G97" s="55"/>
      <c r="H97" s="11">
        <f t="shared" si="14"/>
        <v>0</v>
      </c>
      <c r="I97" s="10" t="str">
        <f t="shared" si="15"/>
        <v>WISŁA PŁOCKGÓRNIK ZABRZE</v>
      </c>
      <c r="J97" s="12" t="str">
        <f t="shared" si="16"/>
        <v xml:space="preserve"> : </v>
      </c>
      <c r="K97" s="12">
        <f t="shared" si="17"/>
        <v>0</v>
      </c>
      <c r="L97" s="12">
        <f t="shared" si="18"/>
        <v>0</v>
      </c>
      <c r="M97" s="50"/>
      <c r="N97" s="50"/>
      <c r="O97" s="9">
        <f>COUNTIF($I$3:I97,"*"&amp;fav&amp;"*")</f>
        <v>12</v>
      </c>
      <c r="P97" s="9">
        <f t="shared" si="19"/>
        <v>1</v>
      </c>
      <c r="Q97" s="9">
        <f t="shared" si="20"/>
        <v>0</v>
      </c>
    </row>
    <row r="98" spans="2:17" ht="15.75" x14ac:dyDescent="0.25">
      <c r="B98" s="1">
        <v>12</v>
      </c>
      <c r="C98" s="58">
        <v>44170</v>
      </c>
      <c r="D98" s="1" t="s">
        <v>40</v>
      </c>
      <c r="E98" s="1" t="s">
        <v>42</v>
      </c>
      <c r="F98" s="55"/>
      <c r="G98" s="55"/>
      <c r="H98" s="11">
        <f t="shared" si="14"/>
        <v>0</v>
      </c>
      <c r="I98" s="10" t="str">
        <f t="shared" si="15"/>
        <v>ŚLĄSK WROCŁAWRAKÓW CZĘSTOCHOWA</v>
      </c>
      <c r="J98" s="12" t="str">
        <f t="shared" si="16"/>
        <v xml:space="preserve"> : </v>
      </c>
      <c r="K98" s="12">
        <f t="shared" si="17"/>
        <v>0</v>
      </c>
      <c r="L98" s="12">
        <f t="shared" si="18"/>
        <v>0</v>
      </c>
      <c r="M98" s="50"/>
      <c r="N98" s="50"/>
      <c r="O98" s="9">
        <f>COUNTIF($I$3:I98,"*"&amp;fav&amp;"*")</f>
        <v>12</v>
      </c>
      <c r="P98" s="9">
        <f t="shared" si="19"/>
        <v>0</v>
      </c>
      <c r="Q98" s="9">
        <f t="shared" si="20"/>
        <v>0</v>
      </c>
    </row>
    <row r="99" spans="2:17" ht="15.75" x14ac:dyDescent="0.25">
      <c r="B99" s="1">
        <v>13</v>
      </c>
      <c r="C99" s="58">
        <v>44177</v>
      </c>
      <c r="D99" s="1" t="s">
        <v>48</v>
      </c>
      <c r="E99" s="1" t="s">
        <v>38</v>
      </c>
      <c r="F99" s="55"/>
      <c r="G99" s="55"/>
      <c r="H99" s="11">
        <f t="shared" si="14"/>
        <v>0</v>
      </c>
      <c r="I99" s="10" t="str">
        <f t="shared" si="15"/>
        <v>GÓRNIK ZABRZECRACOVIA</v>
      </c>
      <c r="J99" s="12" t="str">
        <f t="shared" si="16"/>
        <v xml:space="preserve"> : </v>
      </c>
      <c r="K99" s="12">
        <f t="shared" si="17"/>
        <v>0</v>
      </c>
      <c r="L99" s="12">
        <f t="shared" si="18"/>
        <v>0</v>
      </c>
      <c r="M99" s="50"/>
      <c r="N99" s="50"/>
      <c r="O99" s="9">
        <f>COUNTIF($I$3:I99,"*"&amp;fav&amp;"*")</f>
        <v>13</v>
      </c>
      <c r="P99" s="9">
        <f t="shared" si="19"/>
        <v>1</v>
      </c>
      <c r="Q99" s="9">
        <f t="shared" si="20"/>
        <v>0</v>
      </c>
    </row>
    <row r="100" spans="2:17" ht="15.75" x14ac:dyDescent="0.25">
      <c r="B100" s="1">
        <v>13</v>
      </c>
      <c r="C100" s="58">
        <v>44177</v>
      </c>
      <c r="D100" s="1" t="s">
        <v>47</v>
      </c>
      <c r="E100" s="1" t="s">
        <v>44</v>
      </c>
      <c r="F100" s="55"/>
      <c r="G100" s="55"/>
      <c r="H100" s="11">
        <f t="shared" si="14"/>
        <v>0</v>
      </c>
      <c r="I100" s="10" t="str">
        <f t="shared" si="15"/>
        <v>LECHIA GDAŃSKWISŁA PŁOCK</v>
      </c>
      <c r="J100" s="12" t="str">
        <f t="shared" si="16"/>
        <v xml:space="preserve"> : </v>
      </c>
      <c r="K100" s="12">
        <f t="shared" si="17"/>
        <v>0</v>
      </c>
      <c r="L100" s="12">
        <f t="shared" si="18"/>
        <v>0</v>
      </c>
      <c r="M100" s="50"/>
      <c r="N100" s="50"/>
      <c r="O100" s="9">
        <f>COUNTIF($I$3:I100,"*"&amp;fav&amp;"*")</f>
        <v>13</v>
      </c>
      <c r="P100" s="9">
        <f t="shared" si="19"/>
        <v>0</v>
      </c>
      <c r="Q100" s="9">
        <f t="shared" si="20"/>
        <v>0</v>
      </c>
    </row>
    <row r="101" spans="2:17" ht="15.75" x14ac:dyDescent="0.25">
      <c r="B101" s="1">
        <v>13</v>
      </c>
      <c r="C101" s="58">
        <v>44177</v>
      </c>
      <c r="D101" s="1" t="s">
        <v>49</v>
      </c>
      <c r="E101" s="1" t="s">
        <v>41</v>
      </c>
      <c r="F101" s="55"/>
      <c r="G101" s="55"/>
      <c r="H101" s="11">
        <f t="shared" si="14"/>
        <v>0</v>
      </c>
      <c r="I101" s="10" t="str">
        <f t="shared" si="15"/>
        <v>PODBESKIDZIE BIELSKO-BIAŁAPIAST GLIWICE</v>
      </c>
      <c r="J101" s="12" t="str">
        <f t="shared" si="16"/>
        <v xml:space="preserve"> : </v>
      </c>
      <c r="K101" s="12">
        <f t="shared" si="17"/>
        <v>0</v>
      </c>
      <c r="L101" s="12">
        <f t="shared" si="18"/>
        <v>0</v>
      </c>
      <c r="M101" s="50"/>
      <c r="N101" s="50"/>
      <c r="O101" s="9">
        <f>COUNTIF($I$3:I101,"*"&amp;fav&amp;"*")</f>
        <v>13</v>
      </c>
      <c r="P101" s="9">
        <f t="shared" si="19"/>
        <v>0</v>
      </c>
      <c r="Q101" s="9">
        <f t="shared" si="20"/>
        <v>0</v>
      </c>
    </row>
    <row r="102" spans="2:17" ht="15.75" x14ac:dyDescent="0.25">
      <c r="B102" s="1">
        <v>13</v>
      </c>
      <c r="C102" s="58">
        <v>44177</v>
      </c>
      <c r="D102" s="1" t="s">
        <v>42</v>
      </c>
      <c r="E102" s="1" t="s">
        <v>50</v>
      </c>
      <c r="F102" s="55"/>
      <c r="G102" s="55"/>
      <c r="H102" s="11">
        <f t="shared" si="14"/>
        <v>0</v>
      </c>
      <c r="I102" s="10" t="str">
        <f t="shared" si="15"/>
        <v>RAKÓW CZĘSTOCHOWAJAGIELLONIA BIAŁYSTOK</v>
      </c>
      <c r="J102" s="12" t="str">
        <f t="shared" si="16"/>
        <v xml:space="preserve"> : </v>
      </c>
      <c r="K102" s="12">
        <f t="shared" si="17"/>
        <v>0</v>
      </c>
      <c r="L102" s="12">
        <f t="shared" si="18"/>
        <v>0</v>
      </c>
      <c r="M102" s="50"/>
      <c r="N102" s="50"/>
      <c r="O102" s="9">
        <f>COUNTIF($I$3:I102,"*"&amp;fav&amp;"*")</f>
        <v>13</v>
      </c>
      <c r="P102" s="9">
        <f t="shared" si="19"/>
        <v>0</v>
      </c>
      <c r="Q102" s="9">
        <f t="shared" si="20"/>
        <v>0</v>
      </c>
    </row>
    <row r="103" spans="2:17" ht="15.75" x14ac:dyDescent="0.25">
      <c r="B103" s="1">
        <v>13</v>
      </c>
      <c r="C103" s="58">
        <v>44177</v>
      </c>
      <c r="D103" s="1" t="s">
        <v>45</v>
      </c>
      <c r="E103" s="1" t="s">
        <v>37</v>
      </c>
      <c r="F103" s="55"/>
      <c r="G103" s="55"/>
      <c r="H103" s="11">
        <f t="shared" si="14"/>
        <v>0</v>
      </c>
      <c r="I103" s="10" t="str">
        <f t="shared" si="15"/>
        <v>STAL MIELECLECH POZNAŃ</v>
      </c>
      <c r="J103" s="12" t="str">
        <f t="shared" si="16"/>
        <v xml:space="preserve"> : </v>
      </c>
      <c r="K103" s="12">
        <f t="shared" si="17"/>
        <v>0</v>
      </c>
      <c r="L103" s="12">
        <f t="shared" si="18"/>
        <v>0</v>
      </c>
      <c r="M103" s="50"/>
      <c r="N103" s="50"/>
      <c r="O103" s="9">
        <f>COUNTIF($I$3:I103,"*"&amp;fav&amp;"*")</f>
        <v>13</v>
      </c>
      <c r="P103" s="9">
        <f t="shared" si="19"/>
        <v>0</v>
      </c>
      <c r="Q103" s="9">
        <f t="shared" si="20"/>
        <v>0</v>
      </c>
    </row>
    <row r="104" spans="2:17" ht="15.75" x14ac:dyDescent="0.25">
      <c r="B104" s="1">
        <v>13</v>
      </c>
      <c r="C104" s="58">
        <v>44177</v>
      </c>
      <c r="D104" s="1" t="s">
        <v>46</v>
      </c>
      <c r="E104" s="1" t="s">
        <v>39</v>
      </c>
      <c r="F104" s="55"/>
      <c r="G104" s="55"/>
      <c r="H104" s="11">
        <f t="shared" si="14"/>
        <v>0</v>
      </c>
      <c r="I104" s="10" t="str">
        <f t="shared" si="15"/>
        <v>WARTA POZNAŃPOGOŃ SZCZECIN</v>
      </c>
      <c r="J104" s="12" t="str">
        <f t="shared" si="16"/>
        <v xml:space="preserve"> : </v>
      </c>
      <c r="K104" s="12">
        <f t="shared" si="17"/>
        <v>0</v>
      </c>
      <c r="L104" s="12">
        <f t="shared" si="18"/>
        <v>0</v>
      </c>
      <c r="M104" s="50"/>
      <c r="N104" s="50"/>
      <c r="O104" s="9">
        <f>COUNTIF($I$3:I104,"*"&amp;fav&amp;"*")</f>
        <v>13</v>
      </c>
      <c r="P104" s="9">
        <f t="shared" si="19"/>
        <v>0</v>
      </c>
      <c r="Q104" s="9">
        <f t="shared" si="20"/>
        <v>0</v>
      </c>
    </row>
    <row r="105" spans="2:17" ht="15.75" x14ac:dyDescent="0.25">
      <c r="B105" s="1">
        <v>13</v>
      </c>
      <c r="C105" s="58">
        <v>44177</v>
      </c>
      <c r="D105" s="1" t="s">
        <v>51</v>
      </c>
      <c r="E105" s="1" t="s">
        <v>43</v>
      </c>
      <c r="F105" s="55"/>
      <c r="G105" s="55"/>
      <c r="H105" s="11">
        <f t="shared" si="14"/>
        <v>0</v>
      </c>
      <c r="I105" s="10" t="str">
        <f t="shared" si="15"/>
        <v>WISŁA KRAKÓWLEGIA WARSZAWA</v>
      </c>
      <c r="J105" s="12" t="str">
        <f t="shared" si="16"/>
        <v xml:space="preserve"> : </v>
      </c>
      <c r="K105" s="12">
        <f t="shared" si="17"/>
        <v>0</v>
      </c>
      <c r="L105" s="12">
        <f t="shared" si="18"/>
        <v>0</v>
      </c>
      <c r="M105" s="50"/>
      <c r="N105" s="50"/>
      <c r="O105" s="9">
        <f>COUNTIF($I$3:I105,"*"&amp;fav&amp;"*")</f>
        <v>13</v>
      </c>
      <c r="P105" s="9">
        <f t="shared" si="19"/>
        <v>0</v>
      </c>
      <c r="Q105" s="9">
        <f t="shared" si="20"/>
        <v>0</v>
      </c>
    </row>
    <row r="106" spans="2:17" ht="15.75" x14ac:dyDescent="0.25">
      <c r="B106" s="1">
        <v>13</v>
      </c>
      <c r="C106" s="58">
        <v>44177</v>
      </c>
      <c r="D106" s="1" t="s">
        <v>36</v>
      </c>
      <c r="E106" s="1" t="s">
        <v>40</v>
      </c>
      <c r="F106" s="55"/>
      <c r="G106" s="55"/>
      <c r="H106" s="11">
        <f t="shared" si="14"/>
        <v>0</v>
      </c>
      <c r="I106" s="10" t="str">
        <f t="shared" si="15"/>
        <v>ZAGŁĘBIE LUBINŚLĄSK WROCŁAW</v>
      </c>
      <c r="J106" s="12" t="str">
        <f t="shared" si="16"/>
        <v xml:space="preserve"> : </v>
      </c>
      <c r="K106" s="12">
        <f t="shared" si="17"/>
        <v>0</v>
      </c>
      <c r="L106" s="12">
        <f t="shared" si="18"/>
        <v>0</v>
      </c>
      <c r="M106" s="50"/>
      <c r="N106" s="50"/>
      <c r="O106" s="9">
        <f>COUNTIF($I$3:I106,"*"&amp;fav&amp;"*")</f>
        <v>13</v>
      </c>
      <c r="P106" s="9">
        <f t="shared" si="19"/>
        <v>0</v>
      </c>
      <c r="Q106" s="9">
        <f t="shared" si="20"/>
        <v>0</v>
      </c>
    </row>
    <row r="107" spans="2:17" ht="15.75" x14ac:dyDescent="0.25">
      <c r="B107" s="1">
        <v>14</v>
      </c>
      <c r="C107" s="58">
        <v>44184</v>
      </c>
      <c r="D107" s="1" t="s">
        <v>38</v>
      </c>
      <c r="E107" s="1" t="s">
        <v>47</v>
      </c>
      <c r="F107" s="4"/>
      <c r="G107" s="4"/>
      <c r="H107" s="11">
        <f t="shared" si="14"/>
        <v>0</v>
      </c>
      <c r="I107" s="10" t="str">
        <f t="shared" si="15"/>
        <v>CRACOVIALECHIA GDAŃSK</v>
      </c>
      <c r="J107" s="12" t="str">
        <f t="shared" si="16"/>
        <v xml:space="preserve"> : </v>
      </c>
      <c r="K107" s="12">
        <f t="shared" si="17"/>
        <v>0</v>
      </c>
      <c r="L107" s="12">
        <f t="shared" si="18"/>
        <v>0</v>
      </c>
      <c r="M107" s="50"/>
      <c r="N107" s="50"/>
      <c r="O107" s="9">
        <f>COUNTIF($I$3:I107,"*"&amp;fav&amp;"*")</f>
        <v>13</v>
      </c>
      <c r="P107" s="9">
        <f t="shared" si="19"/>
        <v>0</v>
      </c>
      <c r="Q107" s="9">
        <f t="shared" si="20"/>
        <v>0</v>
      </c>
    </row>
    <row r="108" spans="2:17" ht="15.75" x14ac:dyDescent="0.25">
      <c r="B108" s="1">
        <v>14</v>
      </c>
      <c r="C108" s="58">
        <v>44184</v>
      </c>
      <c r="D108" s="1" t="s">
        <v>50</v>
      </c>
      <c r="E108" s="1" t="s">
        <v>48</v>
      </c>
      <c r="F108" s="4"/>
      <c r="G108" s="4"/>
      <c r="H108" s="11">
        <f t="shared" si="14"/>
        <v>0</v>
      </c>
      <c r="I108" s="10" t="str">
        <f t="shared" si="15"/>
        <v>JAGIELLONIA BIAŁYSTOKGÓRNIK ZABRZE</v>
      </c>
      <c r="J108" s="12" t="str">
        <f t="shared" si="16"/>
        <v xml:space="preserve"> : </v>
      </c>
      <c r="K108" s="12">
        <f t="shared" si="17"/>
        <v>0</v>
      </c>
      <c r="L108" s="12">
        <f t="shared" si="18"/>
        <v>0</v>
      </c>
      <c r="M108" s="50"/>
      <c r="N108" s="50"/>
      <c r="O108" s="9">
        <f>COUNTIF($I$3:I108,"*"&amp;fav&amp;"*")</f>
        <v>14</v>
      </c>
      <c r="P108" s="9">
        <f t="shared" si="19"/>
        <v>1</v>
      </c>
      <c r="Q108" s="9">
        <f t="shared" si="20"/>
        <v>0</v>
      </c>
    </row>
    <row r="109" spans="2:17" ht="15.75" x14ac:dyDescent="0.25">
      <c r="B109" s="1">
        <v>14</v>
      </c>
      <c r="C109" s="58">
        <v>44184</v>
      </c>
      <c r="D109" s="1" t="s">
        <v>37</v>
      </c>
      <c r="E109" s="1" t="s">
        <v>51</v>
      </c>
      <c r="F109" s="4"/>
      <c r="G109" s="4"/>
      <c r="H109" s="11">
        <f t="shared" si="14"/>
        <v>0</v>
      </c>
      <c r="I109" s="10" t="str">
        <f t="shared" si="15"/>
        <v>LECH POZNAŃWISŁA KRAKÓW</v>
      </c>
      <c r="J109" s="12" t="str">
        <f t="shared" si="16"/>
        <v xml:space="preserve"> : </v>
      </c>
      <c r="K109" s="12">
        <f t="shared" si="17"/>
        <v>0</v>
      </c>
      <c r="L109" s="12">
        <f t="shared" si="18"/>
        <v>0</v>
      </c>
      <c r="M109" s="50"/>
      <c r="N109" s="50"/>
      <c r="O109" s="9">
        <f>COUNTIF($I$3:I109,"*"&amp;fav&amp;"*")</f>
        <v>14</v>
      </c>
      <c r="P109" s="9">
        <f t="shared" si="19"/>
        <v>0</v>
      </c>
      <c r="Q109" s="9">
        <f t="shared" si="20"/>
        <v>0</v>
      </c>
    </row>
    <row r="110" spans="2:17" ht="15.75" x14ac:dyDescent="0.25">
      <c r="B110" s="1">
        <v>14</v>
      </c>
      <c r="C110" s="58">
        <v>44184</v>
      </c>
      <c r="D110" s="1" t="s">
        <v>43</v>
      </c>
      <c r="E110" s="1" t="s">
        <v>45</v>
      </c>
      <c r="F110" s="4"/>
      <c r="G110" s="4"/>
      <c r="H110" s="11">
        <f t="shared" si="14"/>
        <v>0</v>
      </c>
      <c r="I110" s="10" t="str">
        <f t="shared" si="15"/>
        <v>LEGIA WARSZAWASTAL MIELEC</v>
      </c>
      <c r="J110" s="12" t="str">
        <f t="shared" si="16"/>
        <v xml:space="preserve"> : </v>
      </c>
      <c r="K110" s="12">
        <f t="shared" si="17"/>
        <v>0</v>
      </c>
      <c r="L110" s="12">
        <f t="shared" si="18"/>
        <v>0</v>
      </c>
      <c r="M110" s="50"/>
      <c r="N110" s="50"/>
      <c r="O110" s="9">
        <f>COUNTIF($I$3:I110,"*"&amp;fav&amp;"*")</f>
        <v>14</v>
      </c>
      <c r="P110" s="9">
        <f t="shared" si="19"/>
        <v>0</v>
      </c>
      <c r="Q110" s="9">
        <f t="shared" si="20"/>
        <v>0</v>
      </c>
    </row>
    <row r="111" spans="2:17" ht="15.75" x14ac:dyDescent="0.25">
      <c r="B111" s="1">
        <v>14</v>
      </c>
      <c r="C111" s="58">
        <v>44184</v>
      </c>
      <c r="D111" s="1" t="s">
        <v>41</v>
      </c>
      <c r="E111" s="1" t="s">
        <v>42</v>
      </c>
      <c r="F111" s="4"/>
      <c r="G111" s="4"/>
      <c r="H111" s="11">
        <f t="shared" si="14"/>
        <v>0</v>
      </c>
      <c r="I111" s="10" t="str">
        <f t="shared" si="15"/>
        <v>PIAST GLIWICERAKÓW CZĘSTOCHOWA</v>
      </c>
      <c r="J111" s="12" t="str">
        <f t="shared" si="16"/>
        <v xml:space="preserve"> : </v>
      </c>
      <c r="K111" s="12">
        <f t="shared" si="17"/>
        <v>0</v>
      </c>
      <c r="L111" s="12">
        <f t="shared" si="18"/>
        <v>0</v>
      </c>
      <c r="M111" s="50"/>
      <c r="N111" s="50"/>
      <c r="O111" s="9">
        <f>COUNTIF($I$3:I111,"*"&amp;fav&amp;"*")</f>
        <v>14</v>
      </c>
      <c r="P111" s="9">
        <f t="shared" si="19"/>
        <v>0</v>
      </c>
      <c r="Q111" s="9">
        <f t="shared" si="20"/>
        <v>0</v>
      </c>
    </row>
    <row r="112" spans="2:17" ht="15.75" x14ac:dyDescent="0.25">
      <c r="B112" s="1">
        <v>14</v>
      </c>
      <c r="C112" s="58">
        <v>44184</v>
      </c>
      <c r="D112" s="1" t="s">
        <v>39</v>
      </c>
      <c r="E112" s="1" t="s">
        <v>36</v>
      </c>
      <c r="F112" s="4"/>
      <c r="G112" s="4"/>
      <c r="H112" s="11">
        <f t="shared" si="14"/>
        <v>0</v>
      </c>
      <c r="I112" s="10" t="str">
        <f t="shared" si="15"/>
        <v>POGOŃ SZCZECINZAGŁĘBIE LUBIN</v>
      </c>
      <c r="J112" s="12" t="str">
        <f t="shared" si="16"/>
        <v xml:space="preserve"> : </v>
      </c>
      <c r="K112" s="12">
        <f t="shared" si="17"/>
        <v>0</v>
      </c>
      <c r="L112" s="12">
        <f t="shared" si="18"/>
        <v>0</v>
      </c>
      <c r="M112" s="50"/>
      <c r="N112" s="50"/>
      <c r="O112" s="9">
        <f>COUNTIF($I$3:I112,"*"&amp;fav&amp;"*")</f>
        <v>14</v>
      </c>
      <c r="P112" s="9">
        <f t="shared" si="19"/>
        <v>0</v>
      </c>
      <c r="Q112" s="9">
        <f t="shared" si="20"/>
        <v>0</v>
      </c>
    </row>
    <row r="113" spans="2:17" ht="15.75" x14ac:dyDescent="0.25">
      <c r="B113" s="1">
        <v>14</v>
      </c>
      <c r="C113" s="58">
        <v>44184</v>
      </c>
      <c r="D113" s="1" t="s">
        <v>44</v>
      </c>
      <c r="E113" s="1" t="s">
        <v>49</v>
      </c>
      <c r="F113" s="4"/>
      <c r="G113" s="4"/>
      <c r="H113" s="11">
        <f t="shared" si="14"/>
        <v>0</v>
      </c>
      <c r="I113" s="10" t="str">
        <f t="shared" si="15"/>
        <v>WISŁA PŁOCKPODBESKIDZIE BIELSKO-BIAŁA</v>
      </c>
      <c r="J113" s="12" t="str">
        <f t="shared" si="16"/>
        <v xml:space="preserve"> : </v>
      </c>
      <c r="K113" s="12">
        <f t="shared" si="17"/>
        <v>0</v>
      </c>
      <c r="L113" s="12">
        <f t="shared" si="18"/>
        <v>0</v>
      </c>
      <c r="M113" s="50"/>
      <c r="N113" s="50"/>
      <c r="O113" s="9">
        <f>COUNTIF($I$3:I113,"*"&amp;fav&amp;"*")</f>
        <v>14</v>
      </c>
      <c r="P113" s="9">
        <f t="shared" si="19"/>
        <v>0</v>
      </c>
      <c r="Q113" s="9">
        <f t="shared" si="20"/>
        <v>0</v>
      </c>
    </row>
    <row r="114" spans="2:17" ht="15.75" x14ac:dyDescent="0.25">
      <c r="B114" s="1">
        <v>14</v>
      </c>
      <c r="C114" s="58">
        <v>44184</v>
      </c>
      <c r="D114" s="1" t="s">
        <v>40</v>
      </c>
      <c r="E114" s="1" t="s">
        <v>46</v>
      </c>
      <c r="F114" s="4"/>
      <c r="G114" s="4"/>
      <c r="H114" s="11">
        <f t="shared" si="14"/>
        <v>0</v>
      </c>
      <c r="I114" s="10" t="str">
        <f t="shared" si="15"/>
        <v>ŚLĄSK WROCŁAWWARTA POZNAŃ</v>
      </c>
      <c r="J114" s="12" t="str">
        <f t="shared" si="16"/>
        <v xml:space="preserve"> : </v>
      </c>
      <c r="K114" s="12">
        <f t="shared" si="17"/>
        <v>0</v>
      </c>
      <c r="L114" s="12">
        <f t="shared" si="18"/>
        <v>0</v>
      </c>
      <c r="M114" s="50"/>
      <c r="N114" s="50"/>
      <c r="O114" s="9">
        <f>COUNTIF($I$3:I114,"*"&amp;fav&amp;"*")</f>
        <v>14</v>
      </c>
      <c r="P114" s="9">
        <f t="shared" si="19"/>
        <v>0</v>
      </c>
      <c r="Q114" s="9">
        <f t="shared" si="20"/>
        <v>0</v>
      </c>
    </row>
    <row r="115" spans="2:17" ht="15.75" x14ac:dyDescent="0.25">
      <c r="B115" s="1">
        <v>15</v>
      </c>
      <c r="C115" s="58">
        <v>44233</v>
      </c>
      <c r="D115" s="1" t="s">
        <v>48</v>
      </c>
      <c r="E115" s="1" t="s">
        <v>37</v>
      </c>
      <c r="F115" s="4"/>
      <c r="G115" s="4"/>
      <c r="H115" s="11">
        <f t="shared" si="14"/>
        <v>0</v>
      </c>
      <c r="I115" s="10" t="str">
        <f t="shared" si="15"/>
        <v>GÓRNIK ZABRZELECH POZNAŃ</v>
      </c>
      <c r="J115" s="12" t="str">
        <f t="shared" si="16"/>
        <v xml:space="preserve"> : </v>
      </c>
      <c r="K115" s="12">
        <f t="shared" si="17"/>
        <v>0</v>
      </c>
      <c r="L115" s="12">
        <f t="shared" si="18"/>
        <v>0</v>
      </c>
      <c r="M115" s="50"/>
      <c r="N115" s="50"/>
      <c r="O115" s="9">
        <f>COUNTIF($I$3:I115,"*"&amp;fav&amp;"*")</f>
        <v>15</v>
      </c>
      <c r="P115" s="9">
        <f t="shared" si="19"/>
        <v>1</v>
      </c>
      <c r="Q115" s="9">
        <f t="shared" si="20"/>
        <v>0</v>
      </c>
    </row>
    <row r="116" spans="2:17" ht="15.75" x14ac:dyDescent="0.25">
      <c r="B116" s="1">
        <v>15</v>
      </c>
      <c r="C116" s="58">
        <v>44233</v>
      </c>
      <c r="D116" s="1" t="s">
        <v>47</v>
      </c>
      <c r="E116" s="1" t="s">
        <v>50</v>
      </c>
      <c r="F116" s="4"/>
      <c r="G116" s="4"/>
      <c r="H116" s="11">
        <f t="shared" si="14"/>
        <v>0</v>
      </c>
      <c r="I116" s="10" t="str">
        <f t="shared" si="15"/>
        <v>LECHIA GDAŃSKJAGIELLONIA BIAŁYSTOK</v>
      </c>
      <c r="J116" s="12" t="str">
        <f t="shared" si="16"/>
        <v xml:space="preserve"> : </v>
      </c>
      <c r="K116" s="12">
        <f t="shared" si="17"/>
        <v>0</v>
      </c>
      <c r="L116" s="12">
        <f t="shared" si="18"/>
        <v>0</v>
      </c>
      <c r="M116" s="50"/>
      <c r="N116" s="50"/>
      <c r="O116" s="9">
        <f>COUNTIF($I$3:I116,"*"&amp;fav&amp;"*")</f>
        <v>15</v>
      </c>
      <c r="P116" s="9">
        <f t="shared" si="19"/>
        <v>0</v>
      </c>
      <c r="Q116" s="9">
        <f t="shared" si="20"/>
        <v>0</v>
      </c>
    </row>
    <row r="117" spans="2:17" ht="15.75" x14ac:dyDescent="0.25">
      <c r="B117" s="1">
        <v>15</v>
      </c>
      <c r="C117" s="58">
        <v>44233</v>
      </c>
      <c r="D117" s="1" t="s">
        <v>49</v>
      </c>
      <c r="E117" s="1" t="s">
        <v>43</v>
      </c>
      <c r="F117" s="4"/>
      <c r="G117" s="4"/>
      <c r="H117" s="11">
        <f t="shared" si="14"/>
        <v>0</v>
      </c>
      <c r="I117" s="10" t="str">
        <f t="shared" si="15"/>
        <v>PODBESKIDZIE BIELSKO-BIAŁALEGIA WARSZAWA</v>
      </c>
      <c r="J117" s="12" t="str">
        <f t="shared" si="16"/>
        <v xml:space="preserve"> : </v>
      </c>
      <c r="K117" s="12">
        <f t="shared" si="17"/>
        <v>0</v>
      </c>
      <c r="L117" s="12">
        <f t="shared" si="18"/>
        <v>0</v>
      </c>
      <c r="M117" s="50"/>
      <c r="N117" s="50"/>
      <c r="O117" s="9">
        <f>COUNTIF($I$3:I117,"*"&amp;fav&amp;"*")</f>
        <v>15</v>
      </c>
      <c r="P117" s="9">
        <f t="shared" si="19"/>
        <v>0</v>
      </c>
      <c r="Q117" s="9">
        <f t="shared" si="20"/>
        <v>0</v>
      </c>
    </row>
    <row r="118" spans="2:17" ht="15.75" x14ac:dyDescent="0.25">
      <c r="B118" s="1">
        <v>15</v>
      </c>
      <c r="C118" s="58">
        <v>44233</v>
      </c>
      <c r="D118" s="1" t="s">
        <v>42</v>
      </c>
      <c r="E118" s="1" t="s">
        <v>39</v>
      </c>
      <c r="F118" s="4"/>
      <c r="G118" s="4"/>
      <c r="H118" s="11">
        <f t="shared" si="14"/>
        <v>0</v>
      </c>
      <c r="I118" s="10" t="str">
        <f t="shared" si="15"/>
        <v>RAKÓW CZĘSTOCHOWAPOGOŃ SZCZECIN</v>
      </c>
      <c r="J118" s="12" t="str">
        <f t="shared" si="16"/>
        <v xml:space="preserve"> : </v>
      </c>
      <c r="K118" s="12">
        <f t="shared" si="17"/>
        <v>0</v>
      </c>
      <c r="L118" s="12">
        <f t="shared" si="18"/>
        <v>0</v>
      </c>
      <c r="M118" s="50"/>
      <c r="N118" s="50"/>
      <c r="O118" s="9">
        <f>COUNTIF($I$3:I118,"*"&amp;fav&amp;"*")</f>
        <v>15</v>
      </c>
      <c r="P118" s="9">
        <f t="shared" si="19"/>
        <v>0</v>
      </c>
      <c r="Q118" s="9">
        <f t="shared" si="20"/>
        <v>0</v>
      </c>
    </row>
    <row r="119" spans="2:17" ht="15.75" x14ac:dyDescent="0.25">
      <c r="B119" s="1">
        <v>15</v>
      </c>
      <c r="C119" s="58">
        <v>44233</v>
      </c>
      <c r="D119" s="1" t="s">
        <v>45</v>
      </c>
      <c r="E119" s="1" t="s">
        <v>40</v>
      </c>
      <c r="F119" s="4"/>
      <c r="G119" s="4"/>
      <c r="H119" s="11">
        <f t="shared" si="14"/>
        <v>0</v>
      </c>
      <c r="I119" s="10" t="str">
        <f t="shared" si="15"/>
        <v>STAL MIELECŚLĄSK WROCŁAW</v>
      </c>
      <c r="J119" s="12" t="str">
        <f t="shared" si="16"/>
        <v xml:space="preserve"> : </v>
      </c>
      <c r="K119" s="12">
        <f t="shared" si="17"/>
        <v>0</v>
      </c>
      <c r="L119" s="12">
        <f t="shared" si="18"/>
        <v>0</v>
      </c>
      <c r="M119" s="50"/>
      <c r="N119" s="50"/>
      <c r="O119" s="9">
        <f>COUNTIF($I$3:I119,"*"&amp;fav&amp;"*")</f>
        <v>15</v>
      </c>
      <c r="P119" s="9">
        <f t="shared" si="19"/>
        <v>0</v>
      </c>
      <c r="Q119" s="9">
        <f t="shared" si="20"/>
        <v>0</v>
      </c>
    </row>
    <row r="120" spans="2:17" ht="15.75" x14ac:dyDescent="0.25">
      <c r="B120" s="1">
        <v>15</v>
      </c>
      <c r="C120" s="58">
        <v>44233</v>
      </c>
      <c r="D120" s="1" t="s">
        <v>46</v>
      </c>
      <c r="E120" s="1" t="s">
        <v>38</v>
      </c>
      <c r="F120" s="4"/>
      <c r="G120" s="4"/>
      <c r="H120" s="11">
        <f t="shared" si="14"/>
        <v>0</v>
      </c>
      <c r="I120" s="10" t="str">
        <f t="shared" si="15"/>
        <v>WARTA POZNAŃCRACOVIA</v>
      </c>
      <c r="J120" s="12" t="str">
        <f t="shared" si="16"/>
        <v xml:space="preserve"> : </v>
      </c>
      <c r="K120" s="12">
        <f t="shared" si="17"/>
        <v>0</v>
      </c>
      <c r="L120" s="12">
        <f t="shared" si="18"/>
        <v>0</v>
      </c>
      <c r="M120" s="50"/>
      <c r="N120" s="50"/>
      <c r="O120" s="9">
        <f>COUNTIF($I$3:I120,"*"&amp;fav&amp;"*")</f>
        <v>15</v>
      </c>
      <c r="P120" s="9">
        <f t="shared" si="19"/>
        <v>0</v>
      </c>
      <c r="Q120" s="9">
        <f t="shared" si="20"/>
        <v>0</v>
      </c>
    </row>
    <row r="121" spans="2:17" ht="15.75" x14ac:dyDescent="0.25">
      <c r="B121" s="1">
        <v>15</v>
      </c>
      <c r="C121" s="58">
        <v>44233</v>
      </c>
      <c r="D121" s="1" t="s">
        <v>51</v>
      </c>
      <c r="E121" s="1" t="s">
        <v>41</v>
      </c>
      <c r="F121" s="4"/>
      <c r="G121" s="4"/>
      <c r="H121" s="11">
        <f t="shared" si="14"/>
        <v>0</v>
      </c>
      <c r="I121" s="10" t="str">
        <f t="shared" si="15"/>
        <v>WISŁA KRAKÓWPIAST GLIWICE</v>
      </c>
      <c r="J121" s="12" t="str">
        <f t="shared" si="16"/>
        <v xml:space="preserve"> : </v>
      </c>
      <c r="K121" s="12">
        <f t="shared" si="17"/>
        <v>0</v>
      </c>
      <c r="L121" s="12">
        <f t="shared" si="18"/>
        <v>0</v>
      </c>
      <c r="M121" s="50"/>
      <c r="N121" s="50"/>
      <c r="O121" s="9">
        <f>COUNTIF($I$3:I121,"*"&amp;fav&amp;"*")</f>
        <v>15</v>
      </c>
      <c r="P121" s="9">
        <f t="shared" si="19"/>
        <v>0</v>
      </c>
      <c r="Q121" s="9">
        <f t="shared" si="20"/>
        <v>0</v>
      </c>
    </row>
    <row r="122" spans="2:17" ht="15.75" x14ac:dyDescent="0.25">
      <c r="B122" s="1">
        <v>15</v>
      </c>
      <c r="C122" s="58">
        <v>44233</v>
      </c>
      <c r="D122" s="1" t="s">
        <v>36</v>
      </c>
      <c r="E122" s="1" t="s">
        <v>44</v>
      </c>
      <c r="F122" s="4"/>
      <c r="G122" s="4"/>
      <c r="H122" s="11">
        <f t="shared" si="14"/>
        <v>0</v>
      </c>
      <c r="I122" s="10" t="str">
        <f t="shared" si="15"/>
        <v>ZAGŁĘBIE LUBINWISŁA PŁOCK</v>
      </c>
      <c r="J122" s="12" t="str">
        <f t="shared" si="16"/>
        <v xml:space="preserve"> : </v>
      </c>
      <c r="K122" s="12">
        <f t="shared" si="17"/>
        <v>0</v>
      </c>
      <c r="L122" s="12">
        <f t="shared" si="18"/>
        <v>0</v>
      </c>
      <c r="M122" s="50"/>
      <c r="N122" s="50"/>
      <c r="O122" s="9">
        <f>COUNTIF($I$3:I122,"*"&amp;fav&amp;"*")</f>
        <v>15</v>
      </c>
      <c r="P122" s="9">
        <f t="shared" si="19"/>
        <v>0</v>
      </c>
      <c r="Q122" s="9">
        <f t="shared" si="20"/>
        <v>0</v>
      </c>
    </row>
    <row r="123" spans="2:17" ht="15.75" x14ac:dyDescent="0.25">
      <c r="B123" s="1">
        <v>16</v>
      </c>
      <c r="C123" s="58">
        <v>44240</v>
      </c>
      <c r="D123" s="1" t="s">
        <v>37</v>
      </c>
      <c r="E123" s="1" t="s">
        <v>36</v>
      </c>
      <c r="F123" s="4"/>
      <c r="G123" s="4"/>
      <c r="H123" s="11">
        <f t="shared" si="14"/>
        <v>0</v>
      </c>
      <c r="I123" s="10" t="str">
        <f t="shared" si="15"/>
        <v>LECH POZNAŃZAGŁĘBIE LUBIN</v>
      </c>
      <c r="J123" s="12" t="str">
        <f t="shared" si="16"/>
        <v xml:space="preserve"> : </v>
      </c>
      <c r="K123" s="12">
        <f t="shared" si="17"/>
        <v>0</v>
      </c>
      <c r="L123" s="12">
        <f t="shared" si="18"/>
        <v>0</v>
      </c>
      <c r="M123" s="50"/>
      <c r="N123" s="50"/>
      <c r="O123" s="9">
        <f>COUNTIF($I$3:I123,"*"&amp;fav&amp;"*")</f>
        <v>15</v>
      </c>
      <c r="P123" s="9">
        <f t="shared" si="19"/>
        <v>0</v>
      </c>
      <c r="Q123" s="9">
        <f t="shared" si="20"/>
        <v>0</v>
      </c>
    </row>
    <row r="124" spans="2:17" ht="15.75" x14ac:dyDescent="0.25">
      <c r="B124" s="1">
        <v>16</v>
      </c>
      <c r="C124" s="58">
        <v>44240</v>
      </c>
      <c r="D124" s="1" t="s">
        <v>47</v>
      </c>
      <c r="E124" s="1" t="s">
        <v>46</v>
      </c>
      <c r="F124" s="4"/>
      <c r="G124" s="4"/>
      <c r="H124" s="11">
        <f t="shared" si="14"/>
        <v>0</v>
      </c>
      <c r="I124" s="10" t="str">
        <f t="shared" si="15"/>
        <v>LECHIA GDAŃSKWARTA POZNAŃ</v>
      </c>
      <c r="J124" s="12" t="str">
        <f t="shared" si="16"/>
        <v xml:space="preserve"> : </v>
      </c>
      <c r="K124" s="12">
        <f t="shared" si="17"/>
        <v>0</v>
      </c>
      <c r="L124" s="12">
        <f t="shared" si="18"/>
        <v>0</v>
      </c>
      <c r="M124" s="50"/>
      <c r="N124" s="50"/>
      <c r="O124" s="9">
        <f>COUNTIF($I$3:I124,"*"&amp;fav&amp;"*")</f>
        <v>15</v>
      </c>
      <c r="P124" s="9">
        <f t="shared" si="19"/>
        <v>0</v>
      </c>
      <c r="Q124" s="9">
        <f t="shared" si="20"/>
        <v>0</v>
      </c>
    </row>
    <row r="125" spans="2:17" ht="15.75" x14ac:dyDescent="0.25">
      <c r="B125" s="1">
        <v>16</v>
      </c>
      <c r="C125" s="58">
        <v>44240</v>
      </c>
      <c r="D125" s="1" t="s">
        <v>43</v>
      </c>
      <c r="E125" s="1" t="s">
        <v>42</v>
      </c>
      <c r="F125" s="4"/>
      <c r="G125" s="4"/>
      <c r="H125" s="11">
        <f t="shared" si="14"/>
        <v>0</v>
      </c>
      <c r="I125" s="10" t="str">
        <f t="shared" si="15"/>
        <v>LEGIA WARSZAWARAKÓW CZĘSTOCHOWA</v>
      </c>
      <c r="J125" s="12" t="str">
        <f t="shared" si="16"/>
        <v xml:space="preserve"> : </v>
      </c>
      <c r="K125" s="12">
        <f t="shared" si="17"/>
        <v>0</v>
      </c>
      <c r="L125" s="12">
        <f t="shared" si="18"/>
        <v>0</v>
      </c>
      <c r="M125" s="50"/>
      <c r="N125" s="50"/>
      <c r="O125" s="9">
        <f>COUNTIF($I$3:I125,"*"&amp;fav&amp;"*")</f>
        <v>15</v>
      </c>
      <c r="P125" s="9">
        <f t="shared" si="19"/>
        <v>0</v>
      </c>
      <c r="Q125" s="9">
        <f t="shared" si="20"/>
        <v>0</v>
      </c>
    </row>
    <row r="126" spans="2:17" ht="15.75" x14ac:dyDescent="0.25">
      <c r="B126" s="1">
        <v>16</v>
      </c>
      <c r="C126" s="58">
        <v>44240</v>
      </c>
      <c r="D126" s="1" t="s">
        <v>41</v>
      </c>
      <c r="E126" s="1" t="s">
        <v>40</v>
      </c>
      <c r="F126" s="4"/>
      <c r="G126" s="4"/>
      <c r="H126" s="11">
        <f t="shared" si="14"/>
        <v>0</v>
      </c>
      <c r="I126" s="10" t="str">
        <f t="shared" si="15"/>
        <v>PIAST GLIWICEŚLĄSK WROCŁAW</v>
      </c>
      <c r="J126" s="12" t="str">
        <f t="shared" si="16"/>
        <v xml:space="preserve"> : </v>
      </c>
      <c r="K126" s="12">
        <f t="shared" si="17"/>
        <v>0</v>
      </c>
      <c r="L126" s="12">
        <f t="shared" si="18"/>
        <v>0</v>
      </c>
      <c r="M126" s="50"/>
      <c r="N126" s="50"/>
      <c r="O126" s="9">
        <f>COUNTIF($I$3:I126,"*"&amp;fav&amp;"*")</f>
        <v>15</v>
      </c>
      <c r="P126" s="9">
        <f t="shared" si="19"/>
        <v>0</v>
      </c>
      <c r="Q126" s="9">
        <f t="shared" si="20"/>
        <v>0</v>
      </c>
    </row>
    <row r="127" spans="2:17" ht="15.75" x14ac:dyDescent="0.25">
      <c r="B127" s="1">
        <v>16</v>
      </c>
      <c r="C127" s="58">
        <v>44240</v>
      </c>
      <c r="D127" s="1" t="s">
        <v>49</v>
      </c>
      <c r="E127" s="1" t="s">
        <v>48</v>
      </c>
      <c r="F127" s="4"/>
      <c r="G127" s="4"/>
      <c r="H127" s="11">
        <f t="shared" si="14"/>
        <v>0</v>
      </c>
      <c r="I127" s="10" t="str">
        <f t="shared" si="15"/>
        <v>PODBESKIDZIE BIELSKO-BIAŁAGÓRNIK ZABRZE</v>
      </c>
      <c r="J127" s="12" t="str">
        <f t="shared" si="16"/>
        <v xml:space="preserve"> : </v>
      </c>
      <c r="K127" s="12">
        <f t="shared" si="17"/>
        <v>0</v>
      </c>
      <c r="L127" s="12">
        <f t="shared" si="18"/>
        <v>0</v>
      </c>
      <c r="M127" s="50"/>
      <c r="N127" s="50"/>
      <c r="O127" s="9">
        <f>COUNTIF($I$3:I127,"*"&amp;fav&amp;"*")</f>
        <v>16</v>
      </c>
      <c r="P127" s="9">
        <f t="shared" si="19"/>
        <v>1</v>
      </c>
      <c r="Q127" s="9">
        <f t="shared" si="20"/>
        <v>0</v>
      </c>
    </row>
    <row r="128" spans="2:17" ht="15.75" x14ac:dyDescent="0.25">
      <c r="B128" s="1">
        <v>16</v>
      </c>
      <c r="C128" s="58">
        <v>44240</v>
      </c>
      <c r="D128" s="1" t="s">
        <v>39</v>
      </c>
      <c r="E128" s="1" t="s">
        <v>38</v>
      </c>
      <c r="F128" s="4"/>
      <c r="G128" s="4"/>
      <c r="H128" s="11">
        <f t="shared" si="14"/>
        <v>0</v>
      </c>
      <c r="I128" s="10" t="str">
        <f t="shared" si="15"/>
        <v>POGOŃ SZCZECINCRACOVIA</v>
      </c>
      <c r="J128" s="12" t="str">
        <f t="shared" si="16"/>
        <v xml:space="preserve"> : </v>
      </c>
      <c r="K128" s="12">
        <f t="shared" si="17"/>
        <v>0</v>
      </c>
      <c r="L128" s="12">
        <f t="shared" si="18"/>
        <v>0</v>
      </c>
      <c r="M128" s="50"/>
      <c r="N128" s="50"/>
      <c r="O128" s="9">
        <f>COUNTIF($I$3:I128,"*"&amp;fav&amp;"*")</f>
        <v>16</v>
      </c>
      <c r="P128" s="9">
        <f t="shared" si="19"/>
        <v>0</v>
      </c>
      <c r="Q128" s="9">
        <f t="shared" si="20"/>
        <v>0</v>
      </c>
    </row>
    <row r="129" spans="2:17" ht="15.75" x14ac:dyDescent="0.25">
      <c r="B129" s="1">
        <v>16</v>
      </c>
      <c r="C129" s="58">
        <v>44240</v>
      </c>
      <c r="D129" s="1" t="s">
        <v>45</v>
      </c>
      <c r="E129" s="1" t="s">
        <v>44</v>
      </c>
      <c r="F129" s="4"/>
      <c r="G129" s="4"/>
      <c r="H129" s="11">
        <f t="shared" si="14"/>
        <v>0</v>
      </c>
      <c r="I129" s="10" t="str">
        <f t="shared" si="15"/>
        <v>STAL MIELECWISŁA PŁOCK</v>
      </c>
      <c r="J129" s="12" t="str">
        <f t="shared" si="16"/>
        <v xml:space="preserve"> : </v>
      </c>
      <c r="K129" s="12">
        <f t="shared" si="17"/>
        <v>0</v>
      </c>
      <c r="L129" s="12">
        <f t="shared" si="18"/>
        <v>0</v>
      </c>
      <c r="M129" s="50"/>
      <c r="N129" s="50"/>
      <c r="O129" s="9">
        <f>COUNTIF($I$3:I129,"*"&amp;fav&amp;"*")</f>
        <v>16</v>
      </c>
      <c r="P129" s="9">
        <f t="shared" si="19"/>
        <v>0</v>
      </c>
      <c r="Q129" s="9">
        <f t="shared" si="20"/>
        <v>0</v>
      </c>
    </row>
    <row r="130" spans="2:17" ht="15.75" x14ac:dyDescent="0.25">
      <c r="B130" s="1">
        <v>16</v>
      </c>
      <c r="C130" s="58">
        <v>44240</v>
      </c>
      <c r="D130" s="1" t="s">
        <v>51</v>
      </c>
      <c r="E130" s="1" t="s">
        <v>50</v>
      </c>
      <c r="F130" s="4"/>
      <c r="G130" s="4"/>
      <c r="H130" s="11">
        <f t="shared" si="14"/>
        <v>0</v>
      </c>
      <c r="I130" s="10" t="str">
        <f t="shared" si="15"/>
        <v>WISŁA KRAKÓWJAGIELLONIA BIAŁYSTOK</v>
      </c>
      <c r="J130" s="12" t="str">
        <f t="shared" si="16"/>
        <v xml:space="preserve"> : </v>
      </c>
      <c r="K130" s="12">
        <f t="shared" si="17"/>
        <v>0</v>
      </c>
      <c r="L130" s="12">
        <f t="shared" si="18"/>
        <v>0</v>
      </c>
      <c r="M130" s="50"/>
      <c r="N130" s="50"/>
      <c r="O130" s="9">
        <f>COUNTIF($I$3:I130,"*"&amp;fav&amp;"*")</f>
        <v>16</v>
      </c>
      <c r="P130" s="9">
        <f t="shared" si="19"/>
        <v>0</v>
      </c>
      <c r="Q130" s="9">
        <f t="shared" si="20"/>
        <v>0</v>
      </c>
    </row>
    <row r="131" spans="2:17" ht="15.75" x14ac:dyDescent="0.25">
      <c r="B131" s="1">
        <v>17</v>
      </c>
      <c r="C131" s="58">
        <v>44247</v>
      </c>
      <c r="D131" s="1" t="s">
        <v>38</v>
      </c>
      <c r="E131" s="1" t="s">
        <v>49</v>
      </c>
      <c r="F131" s="4"/>
      <c r="G131" s="4"/>
      <c r="H131" s="11">
        <f t="shared" ref="H131:H194" si="21">F131</f>
        <v>0</v>
      </c>
      <c r="I131" s="10" t="str">
        <f t="shared" ref="I131:I194" si="22">D131&amp;E131</f>
        <v>CRACOVIAPODBESKIDZIE BIELSKO-BIAŁA</v>
      </c>
      <c r="J131" s="12" t="str">
        <f t="shared" ref="J131:J194" si="23">F131&amp;" : "&amp;G131</f>
        <v xml:space="preserve"> : </v>
      </c>
      <c r="K131" s="12">
        <f t="shared" ref="K131:K194" si="24">IF(AND(G131&lt;&gt;"",F131&lt;&gt;"",F131&gt;G131),3,IF(AND(G131&lt;&gt;"",F131&lt;&gt;"",F131=G131),1,0))</f>
        <v>0</v>
      </c>
      <c r="L131" s="12">
        <f t="shared" ref="L131:L194" si="25">IF(AND(G131&lt;&gt;"",F131&lt;&gt;"",F131&lt;G131),3,IF(AND(F131&lt;&gt;"",G131&lt;&gt;"",F131=G131),1,0))</f>
        <v>0</v>
      </c>
      <c r="M131" s="50"/>
      <c r="N131" s="50"/>
      <c r="O131" s="9">
        <f>COUNTIF($I$3:I131,"*"&amp;fav&amp;"*")</f>
        <v>16</v>
      </c>
      <c r="P131" s="9">
        <f t="shared" ref="P131:P194" si="26">COUNTIF(I131,"*"&amp;fav&amp;"*")</f>
        <v>0</v>
      </c>
      <c r="Q131" s="9">
        <f t="shared" ref="Q131:Q194" si="27">IF(RIGHT(I131,LEN($S$2))=$S$2,L131,IF(LEFT(I131,LEN($S$2))=$S$2,K131,0))</f>
        <v>0</v>
      </c>
    </row>
    <row r="132" spans="2:17" ht="15.75" x14ac:dyDescent="0.25">
      <c r="B132" s="1">
        <v>17</v>
      </c>
      <c r="C132" s="58">
        <v>44247</v>
      </c>
      <c r="D132" s="1" t="s">
        <v>48</v>
      </c>
      <c r="E132" s="1" t="s">
        <v>45</v>
      </c>
      <c r="F132" s="4"/>
      <c r="G132" s="4"/>
      <c r="H132" s="11">
        <f t="shared" si="21"/>
        <v>0</v>
      </c>
      <c r="I132" s="10" t="str">
        <f t="shared" si="22"/>
        <v>GÓRNIK ZABRZESTAL MIELEC</v>
      </c>
      <c r="J132" s="12" t="str">
        <f t="shared" si="23"/>
        <v xml:space="preserve"> : </v>
      </c>
      <c r="K132" s="12">
        <f t="shared" si="24"/>
        <v>0</v>
      </c>
      <c r="L132" s="12">
        <f t="shared" si="25"/>
        <v>0</v>
      </c>
      <c r="M132" s="50"/>
      <c r="N132" s="50"/>
      <c r="O132" s="9">
        <f>COUNTIF($I$3:I132,"*"&amp;fav&amp;"*")</f>
        <v>17</v>
      </c>
      <c r="P132" s="9">
        <f t="shared" si="26"/>
        <v>1</v>
      </c>
      <c r="Q132" s="9">
        <f t="shared" si="27"/>
        <v>0</v>
      </c>
    </row>
    <row r="133" spans="2:17" ht="15.75" x14ac:dyDescent="0.25">
      <c r="B133" s="1">
        <v>17</v>
      </c>
      <c r="C133" s="58">
        <v>44247</v>
      </c>
      <c r="D133" s="1" t="s">
        <v>50</v>
      </c>
      <c r="E133" s="1" t="s">
        <v>43</v>
      </c>
      <c r="F133" s="4"/>
      <c r="G133" s="4"/>
      <c r="H133" s="11">
        <f t="shared" si="21"/>
        <v>0</v>
      </c>
      <c r="I133" s="10" t="str">
        <f t="shared" si="22"/>
        <v>JAGIELLONIA BIAŁYSTOKLEGIA WARSZAWA</v>
      </c>
      <c r="J133" s="12" t="str">
        <f t="shared" si="23"/>
        <v xml:space="preserve"> : </v>
      </c>
      <c r="K133" s="12">
        <f t="shared" si="24"/>
        <v>0</v>
      </c>
      <c r="L133" s="12">
        <f t="shared" si="25"/>
        <v>0</v>
      </c>
      <c r="M133" s="50"/>
      <c r="N133" s="50"/>
      <c r="O133" s="9">
        <f>COUNTIF($I$3:I133,"*"&amp;fav&amp;"*")</f>
        <v>17</v>
      </c>
      <c r="P133" s="9">
        <f t="shared" si="26"/>
        <v>0</v>
      </c>
      <c r="Q133" s="9">
        <f t="shared" si="27"/>
        <v>0</v>
      </c>
    </row>
    <row r="134" spans="2:17" ht="15.75" x14ac:dyDescent="0.25">
      <c r="B134" s="1">
        <v>17</v>
      </c>
      <c r="C134" s="58">
        <v>44247</v>
      </c>
      <c r="D134" s="1" t="s">
        <v>39</v>
      </c>
      <c r="E134" s="1" t="s">
        <v>41</v>
      </c>
      <c r="F134" s="4"/>
      <c r="G134" s="4"/>
      <c r="H134" s="11">
        <f t="shared" si="21"/>
        <v>0</v>
      </c>
      <c r="I134" s="10" t="str">
        <f t="shared" si="22"/>
        <v>POGOŃ SZCZECINPIAST GLIWICE</v>
      </c>
      <c r="J134" s="12" t="str">
        <f t="shared" si="23"/>
        <v xml:space="preserve"> : </v>
      </c>
      <c r="K134" s="12">
        <f t="shared" si="24"/>
        <v>0</v>
      </c>
      <c r="L134" s="12">
        <f t="shared" si="25"/>
        <v>0</v>
      </c>
      <c r="M134" s="50"/>
      <c r="N134" s="50"/>
      <c r="O134" s="9">
        <f>COUNTIF($I$3:I134,"*"&amp;fav&amp;"*")</f>
        <v>17</v>
      </c>
      <c r="P134" s="9">
        <f t="shared" si="26"/>
        <v>0</v>
      </c>
      <c r="Q134" s="9">
        <f t="shared" si="27"/>
        <v>0</v>
      </c>
    </row>
    <row r="135" spans="2:17" ht="15.75" x14ac:dyDescent="0.25">
      <c r="B135" s="1">
        <v>17</v>
      </c>
      <c r="C135" s="58">
        <v>44247</v>
      </c>
      <c r="D135" s="1" t="s">
        <v>42</v>
      </c>
      <c r="E135" s="1" t="s">
        <v>47</v>
      </c>
      <c r="F135" s="4"/>
      <c r="G135" s="4"/>
      <c r="H135" s="11">
        <f t="shared" si="21"/>
        <v>0</v>
      </c>
      <c r="I135" s="10" t="str">
        <f t="shared" si="22"/>
        <v>RAKÓW CZĘSTOCHOWALECHIA GDAŃSK</v>
      </c>
      <c r="J135" s="12" t="str">
        <f t="shared" si="23"/>
        <v xml:space="preserve"> : </v>
      </c>
      <c r="K135" s="12">
        <f t="shared" si="24"/>
        <v>0</v>
      </c>
      <c r="L135" s="12">
        <f t="shared" si="25"/>
        <v>0</v>
      </c>
      <c r="M135" s="50"/>
      <c r="N135" s="50"/>
      <c r="O135" s="9">
        <f>COUNTIF($I$3:I135,"*"&amp;fav&amp;"*")</f>
        <v>17</v>
      </c>
      <c r="P135" s="9">
        <f t="shared" si="26"/>
        <v>0</v>
      </c>
      <c r="Q135" s="9">
        <f t="shared" si="27"/>
        <v>0</v>
      </c>
    </row>
    <row r="136" spans="2:17" ht="15.75" x14ac:dyDescent="0.25">
      <c r="B136" s="1">
        <v>17</v>
      </c>
      <c r="C136" s="58">
        <v>44247</v>
      </c>
      <c r="D136" s="1" t="s">
        <v>46</v>
      </c>
      <c r="E136" s="1" t="s">
        <v>36</v>
      </c>
      <c r="F136" s="4"/>
      <c r="G136" s="4"/>
      <c r="H136" s="11">
        <f t="shared" si="21"/>
        <v>0</v>
      </c>
      <c r="I136" s="10" t="str">
        <f t="shared" si="22"/>
        <v>WARTA POZNAŃZAGŁĘBIE LUBIN</v>
      </c>
      <c r="J136" s="12" t="str">
        <f t="shared" si="23"/>
        <v xml:space="preserve"> : </v>
      </c>
      <c r="K136" s="12">
        <f t="shared" si="24"/>
        <v>0</v>
      </c>
      <c r="L136" s="12">
        <f t="shared" si="25"/>
        <v>0</v>
      </c>
      <c r="M136" s="50"/>
      <c r="N136" s="50"/>
      <c r="O136" s="9">
        <f>COUNTIF($I$3:I136,"*"&amp;fav&amp;"*")</f>
        <v>17</v>
      </c>
      <c r="P136" s="9">
        <f t="shared" si="26"/>
        <v>0</v>
      </c>
      <c r="Q136" s="9">
        <f t="shared" si="27"/>
        <v>0</v>
      </c>
    </row>
    <row r="137" spans="2:17" ht="15.75" x14ac:dyDescent="0.25">
      <c r="B137" s="1">
        <v>17</v>
      </c>
      <c r="C137" s="58">
        <v>44247</v>
      </c>
      <c r="D137" s="1" t="s">
        <v>44</v>
      </c>
      <c r="E137" s="1" t="s">
        <v>37</v>
      </c>
      <c r="F137" s="4"/>
      <c r="G137" s="4"/>
      <c r="H137" s="11">
        <f t="shared" si="21"/>
        <v>0</v>
      </c>
      <c r="I137" s="10" t="str">
        <f t="shared" si="22"/>
        <v>WISŁA PŁOCKLECH POZNAŃ</v>
      </c>
      <c r="J137" s="12" t="str">
        <f t="shared" si="23"/>
        <v xml:space="preserve"> : </v>
      </c>
      <c r="K137" s="12">
        <f t="shared" si="24"/>
        <v>0</v>
      </c>
      <c r="L137" s="12">
        <f t="shared" si="25"/>
        <v>0</v>
      </c>
      <c r="M137" s="50"/>
      <c r="N137" s="50"/>
      <c r="O137" s="9">
        <f>COUNTIF($I$3:I137,"*"&amp;fav&amp;"*")</f>
        <v>17</v>
      </c>
      <c r="P137" s="9">
        <f t="shared" si="26"/>
        <v>0</v>
      </c>
      <c r="Q137" s="9">
        <f t="shared" si="27"/>
        <v>0</v>
      </c>
    </row>
    <row r="138" spans="2:17" ht="15.75" x14ac:dyDescent="0.25">
      <c r="B138" s="1">
        <v>17</v>
      </c>
      <c r="C138" s="58">
        <v>44247</v>
      </c>
      <c r="D138" s="1" t="s">
        <v>40</v>
      </c>
      <c r="E138" s="1" t="s">
        <v>51</v>
      </c>
      <c r="F138" s="4"/>
      <c r="G138" s="4"/>
      <c r="H138" s="11">
        <f t="shared" si="21"/>
        <v>0</v>
      </c>
      <c r="I138" s="10" t="str">
        <f t="shared" si="22"/>
        <v>ŚLĄSK WROCŁAWWISŁA KRAKÓW</v>
      </c>
      <c r="J138" s="12" t="str">
        <f t="shared" si="23"/>
        <v xml:space="preserve"> : </v>
      </c>
      <c r="K138" s="12">
        <f t="shared" si="24"/>
        <v>0</v>
      </c>
      <c r="L138" s="12">
        <f t="shared" si="25"/>
        <v>0</v>
      </c>
      <c r="M138" s="50"/>
      <c r="N138" s="50"/>
      <c r="O138" s="9">
        <f>COUNTIF($I$3:I138,"*"&amp;fav&amp;"*")</f>
        <v>17</v>
      </c>
      <c r="P138" s="9">
        <f t="shared" si="26"/>
        <v>0</v>
      </c>
      <c r="Q138" s="9">
        <f t="shared" si="27"/>
        <v>0</v>
      </c>
    </row>
    <row r="139" spans="2:17" ht="15.75" x14ac:dyDescent="0.25">
      <c r="B139" s="1">
        <v>18</v>
      </c>
      <c r="C139" s="58">
        <v>44254</v>
      </c>
      <c r="D139" s="1" t="s">
        <v>37</v>
      </c>
      <c r="E139" s="1" t="s">
        <v>40</v>
      </c>
      <c r="F139" s="4"/>
      <c r="G139" s="4"/>
      <c r="H139" s="11">
        <f t="shared" si="21"/>
        <v>0</v>
      </c>
      <c r="I139" s="10" t="str">
        <f t="shared" si="22"/>
        <v>LECH POZNAŃŚLĄSK WROCŁAW</v>
      </c>
      <c r="J139" s="12" t="str">
        <f t="shared" si="23"/>
        <v xml:space="preserve"> : </v>
      </c>
      <c r="K139" s="12">
        <f t="shared" si="24"/>
        <v>0</v>
      </c>
      <c r="L139" s="12">
        <f t="shared" si="25"/>
        <v>0</v>
      </c>
      <c r="M139" s="50"/>
      <c r="N139" s="50"/>
      <c r="O139" s="9">
        <f>COUNTIF($I$3:I139,"*"&amp;fav&amp;"*")</f>
        <v>17</v>
      </c>
      <c r="P139" s="9">
        <f t="shared" si="26"/>
        <v>0</v>
      </c>
      <c r="Q139" s="9">
        <f t="shared" si="27"/>
        <v>0</v>
      </c>
    </row>
    <row r="140" spans="2:17" ht="15.75" x14ac:dyDescent="0.25">
      <c r="B140" s="1">
        <v>18</v>
      </c>
      <c r="C140" s="58">
        <v>44254</v>
      </c>
      <c r="D140" s="1" t="s">
        <v>47</v>
      </c>
      <c r="E140" s="1" t="s">
        <v>48</v>
      </c>
      <c r="F140" s="4"/>
      <c r="G140" s="4"/>
      <c r="H140" s="11">
        <f t="shared" ref="H140:H187" si="28">F140</f>
        <v>0</v>
      </c>
      <c r="I140" s="10" t="str">
        <f t="shared" ref="I140:I187" si="29">D140&amp;E140</f>
        <v>LECHIA GDAŃSKGÓRNIK ZABRZE</v>
      </c>
      <c r="J140" s="12" t="str">
        <f t="shared" ref="J140:J187" si="30">F140&amp;" : "&amp;G140</f>
        <v xml:space="preserve"> : </v>
      </c>
      <c r="K140" s="12">
        <f t="shared" ref="K140:K187" si="31">IF(AND(G140&lt;&gt;"",F140&lt;&gt;"",F140&gt;G140),3,IF(AND(G140&lt;&gt;"",F140&lt;&gt;"",F140=G140),1,0))</f>
        <v>0</v>
      </c>
      <c r="L140" s="12">
        <f t="shared" ref="L140:L187" si="32">IF(AND(G140&lt;&gt;"",F140&lt;&gt;"",F140&lt;G140),3,IF(AND(F140&lt;&gt;"",G140&lt;&gt;"",F140=G140),1,0))</f>
        <v>0</v>
      </c>
      <c r="M140" s="50"/>
      <c r="N140" s="50"/>
      <c r="O140" s="9">
        <f>COUNTIF($I$3:I140,"*"&amp;fav&amp;"*")</f>
        <v>18</v>
      </c>
      <c r="P140" s="9">
        <f t="shared" ref="P140:P187" si="33">COUNTIF(I140,"*"&amp;fav&amp;"*")</f>
        <v>1</v>
      </c>
      <c r="Q140" s="9">
        <f t="shared" ref="Q140:Q187" si="34">IF(RIGHT(I140,LEN($S$2))=$S$2,L140,IF(LEFT(I140,LEN($S$2))=$S$2,K140,0))</f>
        <v>0</v>
      </c>
    </row>
    <row r="141" spans="2:17" ht="15.75" x14ac:dyDescent="0.25">
      <c r="B141" s="1">
        <v>18</v>
      </c>
      <c r="C141" s="58">
        <v>44254</v>
      </c>
      <c r="D141" s="1" t="s">
        <v>43</v>
      </c>
      <c r="E141" s="1" t="s">
        <v>44</v>
      </c>
      <c r="F141" s="4"/>
      <c r="G141" s="4"/>
      <c r="H141" s="11">
        <f t="shared" si="28"/>
        <v>0</v>
      </c>
      <c r="I141" s="10" t="str">
        <f t="shared" si="29"/>
        <v>LEGIA WARSZAWAWISŁA PŁOCK</v>
      </c>
      <c r="J141" s="12" t="str">
        <f t="shared" si="30"/>
        <v xml:space="preserve"> : </v>
      </c>
      <c r="K141" s="12">
        <f t="shared" si="31"/>
        <v>0</v>
      </c>
      <c r="L141" s="12">
        <f t="shared" si="32"/>
        <v>0</v>
      </c>
      <c r="M141" s="50"/>
      <c r="N141" s="50"/>
      <c r="O141" s="9">
        <f>COUNTIF($I$3:I141,"*"&amp;fav&amp;"*")</f>
        <v>18</v>
      </c>
      <c r="P141" s="9">
        <f t="shared" si="33"/>
        <v>0</v>
      </c>
      <c r="Q141" s="9">
        <f t="shared" si="34"/>
        <v>0</v>
      </c>
    </row>
    <row r="142" spans="2:17" ht="15.75" x14ac:dyDescent="0.25">
      <c r="B142" s="1">
        <v>18</v>
      </c>
      <c r="C142" s="58">
        <v>44254</v>
      </c>
      <c r="D142" s="1" t="s">
        <v>41</v>
      </c>
      <c r="E142" s="1" t="s">
        <v>46</v>
      </c>
      <c r="F142" s="4"/>
      <c r="G142" s="4"/>
      <c r="H142" s="11">
        <f t="shared" si="28"/>
        <v>0</v>
      </c>
      <c r="I142" s="10" t="str">
        <f t="shared" si="29"/>
        <v>PIAST GLIWICEWARTA POZNAŃ</v>
      </c>
      <c r="J142" s="12" t="str">
        <f t="shared" si="30"/>
        <v xml:space="preserve"> : </v>
      </c>
      <c r="K142" s="12">
        <f t="shared" si="31"/>
        <v>0</v>
      </c>
      <c r="L142" s="12">
        <f t="shared" si="32"/>
        <v>0</v>
      </c>
      <c r="M142" s="50"/>
      <c r="N142" s="50"/>
      <c r="O142" s="9">
        <f>COUNTIF($I$3:I142,"*"&amp;fav&amp;"*")</f>
        <v>18</v>
      </c>
      <c r="P142" s="9">
        <f t="shared" si="33"/>
        <v>0</v>
      </c>
      <c r="Q142" s="9">
        <f t="shared" si="34"/>
        <v>0</v>
      </c>
    </row>
    <row r="143" spans="2:17" ht="15.75" x14ac:dyDescent="0.25">
      <c r="B143" s="1">
        <v>18</v>
      </c>
      <c r="C143" s="58">
        <v>44254</v>
      </c>
      <c r="D143" s="1" t="s">
        <v>49</v>
      </c>
      <c r="E143" s="1" t="s">
        <v>50</v>
      </c>
      <c r="F143" s="4"/>
      <c r="G143" s="4"/>
      <c r="H143" s="11">
        <f t="shared" si="28"/>
        <v>0</v>
      </c>
      <c r="I143" s="10" t="str">
        <f t="shared" si="29"/>
        <v>PODBESKIDZIE BIELSKO-BIAŁAJAGIELLONIA BIAŁYSTOK</v>
      </c>
      <c r="J143" s="12" t="str">
        <f t="shared" si="30"/>
        <v xml:space="preserve"> : </v>
      </c>
      <c r="K143" s="12">
        <f t="shared" si="31"/>
        <v>0</v>
      </c>
      <c r="L143" s="12">
        <f t="shared" si="32"/>
        <v>0</v>
      </c>
      <c r="M143" s="50"/>
      <c r="N143" s="50"/>
      <c r="O143" s="9">
        <f>COUNTIF($I$3:I143,"*"&amp;fav&amp;"*")</f>
        <v>18</v>
      </c>
      <c r="P143" s="9">
        <f t="shared" si="33"/>
        <v>0</v>
      </c>
      <c r="Q143" s="9">
        <f t="shared" si="34"/>
        <v>0</v>
      </c>
    </row>
    <row r="144" spans="2:17" ht="15.75" x14ac:dyDescent="0.25">
      <c r="B144" s="1">
        <v>18</v>
      </c>
      <c r="C144" s="58">
        <v>44254</v>
      </c>
      <c r="D144" s="1" t="s">
        <v>45</v>
      </c>
      <c r="E144" s="1" t="s">
        <v>38</v>
      </c>
      <c r="F144" s="4"/>
      <c r="G144" s="4"/>
      <c r="H144" s="11">
        <f t="shared" si="28"/>
        <v>0</v>
      </c>
      <c r="I144" s="10" t="str">
        <f t="shared" si="29"/>
        <v>STAL MIELECCRACOVIA</v>
      </c>
      <c r="J144" s="12" t="str">
        <f t="shared" si="30"/>
        <v xml:space="preserve"> : </v>
      </c>
      <c r="K144" s="12">
        <f t="shared" si="31"/>
        <v>0</v>
      </c>
      <c r="L144" s="12">
        <f t="shared" si="32"/>
        <v>0</v>
      </c>
      <c r="M144" s="50"/>
      <c r="N144" s="50"/>
      <c r="O144" s="9">
        <f>COUNTIF($I$3:I144,"*"&amp;fav&amp;"*")</f>
        <v>18</v>
      </c>
      <c r="P144" s="9">
        <f t="shared" si="33"/>
        <v>0</v>
      </c>
      <c r="Q144" s="9">
        <f t="shared" si="34"/>
        <v>0</v>
      </c>
    </row>
    <row r="145" spans="2:17" ht="15.75" x14ac:dyDescent="0.25">
      <c r="B145" s="1">
        <v>18</v>
      </c>
      <c r="C145" s="58">
        <v>44254</v>
      </c>
      <c r="D145" s="1" t="s">
        <v>51</v>
      </c>
      <c r="E145" s="1" t="s">
        <v>39</v>
      </c>
      <c r="F145" s="4"/>
      <c r="G145" s="4"/>
      <c r="H145" s="11">
        <f t="shared" si="28"/>
        <v>0</v>
      </c>
      <c r="I145" s="10" t="str">
        <f t="shared" si="29"/>
        <v>WISŁA KRAKÓWPOGOŃ SZCZECIN</v>
      </c>
      <c r="J145" s="12" t="str">
        <f t="shared" si="30"/>
        <v xml:space="preserve"> : </v>
      </c>
      <c r="K145" s="12">
        <f t="shared" si="31"/>
        <v>0</v>
      </c>
      <c r="L145" s="12">
        <f t="shared" si="32"/>
        <v>0</v>
      </c>
      <c r="M145" s="50"/>
      <c r="N145" s="50"/>
      <c r="O145" s="9">
        <f>COUNTIF($I$3:I145,"*"&amp;fav&amp;"*")</f>
        <v>18</v>
      </c>
      <c r="P145" s="9">
        <f t="shared" si="33"/>
        <v>0</v>
      </c>
      <c r="Q145" s="9">
        <f t="shared" si="34"/>
        <v>0</v>
      </c>
    </row>
    <row r="146" spans="2:17" ht="15.75" x14ac:dyDescent="0.25">
      <c r="B146" s="1">
        <v>18</v>
      </c>
      <c r="C146" s="58">
        <v>44254</v>
      </c>
      <c r="D146" s="1" t="s">
        <v>36</v>
      </c>
      <c r="E146" s="1" t="s">
        <v>42</v>
      </c>
      <c r="F146" s="4"/>
      <c r="G146" s="4"/>
      <c r="H146" s="11">
        <f t="shared" si="28"/>
        <v>0</v>
      </c>
      <c r="I146" s="10" t="str">
        <f t="shared" si="29"/>
        <v>ZAGŁĘBIE LUBINRAKÓW CZĘSTOCHOWA</v>
      </c>
      <c r="J146" s="12" t="str">
        <f t="shared" si="30"/>
        <v xml:space="preserve"> : </v>
      </c>
      <c r="K146" s="12">
        <f t="shared" si="31"/>
        <v>0</v>
      </c>
      <c r="L146" s="12">
        <f t="shared" si="32"/>
        <v>0</v>
      </c>
      <c r="M146" s="50"/>
      <c r="N146" s="50"/>
      <c r="O146" s="9">
        <f>COUNTIF($I$3:I146,"*"&amp;fav&amp;"*")</f>
        <v>18</v>
      </c>
      <c r="P146" s="9">
        <f t="shared" si="33"/>
        <v>0</v>
      </c>
      <c r="Q146" s="9">
        <f t="shared" si="34"/>
        <v>0</v>
      </c>
    </row>
    <row r="147" spans="2:17" ht="15.75" x14ac:dyDescent="0.25">
      <c r="B147" s="1">
        <v>19</v>
      </c>
      <c r="C147" s="58">
        <v>44261</v>
      </c>
      <c r="D147" s="1" t="s">
        <v>38</v>
      </c>
      <c r="E147" s="1" t="s">
        <v>36</v>
      </c>
      <c r="F147" s="4"/>
      <c r="G147" s="4"/>
      <c r="H147" s="11">
        <f t="shared" si="28"/>
        <v>0</v>
      </c>
      <c r="I147" s="10" t="str">
        <f t="shared" si="29"/>
        <v>CRACOVIAZAGŁĘBIE LUBIN</v>
      </c>
      <c r="J147" s="12" t="str">
        <f t="shared" si="30"/>
        <v xml:space="preserve"> : </v>
      </c>
      <c r="K147" s="12">
        <f t="shared" si="31"/>
        <v>0</v>
      </c>
      <c r="L147" s="12">
        <f t="shared" si="32"/>
        <v>0</v>
      </c>
      <c r="M147" s="50"/>
      <c r="N147" s="50"/>
      <c r="O147" s="9">
        <f>COUNTIF($I$3:I147,"*"&amp;fav&amp;"*")</f>
        <v>18</v>
      </c>
      <c r="P147" s="9">
        <f t="shared" si="33"/>
        <v>0</v>
      </c>
      <c r="Q147" s="9">
        <f t="shared" si="34"/>
        <v>0</v>
      </c>
    </row>
    <row r="148" spans="2:17" ht="15.75" x14ac:dyDescent="0.25">
      <c r="B148" s="1">
        <v>19</v>
      </c>
      <c r="C148" s="58">
        <v>44261</v>
      </c>
      <c r="D148" s="1" t="s">
        <v>48</v>
      </c>
      <c r="E148" s="1" t="s">
        <v>43</v>
      </c>
      <c r="F148" s="4"/>
      <c r="G148" s="4"/>
      <c r="H148" s="11">
        <f t="shared" si="28"/>
        <v>0</v>
      </c>
      <c r="I148" s="10" t="str">
        <f t="shared" si="29"/>
        <v>GÓRNIK ZABRZELEGIA WARSZAWA</v>
      </c>
      <c r="J148" s="12" t="str">
        <f t="shared" si="30"/>
        <v xml:space="preserve"> : </v>
      </c>
      <c r="K148" s="12">
        <f t="shared" si="31"/>
        <v>0</v>
      </c>
      <c r="L148" s="12">
        <f t="shared" si="32"/>
        <v>0</v>
      </c>
      <c r="M148" s="50"/>
      <c r="N148" s="50"/>
      <c r="O148" s="9">
        <f>COUNTIF($I$3:I148,"*"&amp;fav&amp;"*")</f>
        <v>19</v>
      </c>
      <c r="P148" s="9">
        <f t="shared" si="33"/>
        <v>1</v>
      </c>
      <c r="Q148" s="9">
        <f t="shared" si="34"/>
        <v>0</v>
      </c>
    </row>
    <row r="149" spans="2:17" ht="15.75" x14ac:dyDescent="0.25">
      <c r="B149" s="1">
        <v>19</v>
      </c>
      <c r="C149" s="58">
        <v>44261</v>
      </c>
      <c r="D149" s="1" t="s">
        <v>50</v>
      </c>
      <c r="E149" s="1" t="s">
        <v>41</v>
      </c>
      <c r="F149" s="4"/>
      <c r="G149" s="4"/>
      <c r="H149" s="11">
        <f t="shared" si="28"/>
        <v>0</v>
      </c>
      <c r="I149" s="10" t="str">
        <f t="shared" si="29"/>
        <v>JAGIELLONIA BIAŁYSTOKPIAST GLIWICE</v>
      </c>
      <c r="J149" s="12" t="str">
        <f t="shared" si="30"/>
        <v xml:space="preserve"> : </v>
      </c>
      <c r="K149" s="12">
        <f t="shared" si="31"/>
        <v>0</v>
      </c>
      <c r="L149" s="12">
        <f t="shared" si="32"/>
        <v>0</v>
      </c>
      <c r="M149" s="50"/>
      <c r="N149" s="50"/>
      <c r="O149" s="9">
        <f>COUNTIF($I$3:I149,"*"&amp;fav&amp;"*")</f>
        <v>19</v>
      </c>
      <c r="P149" s="9">
        <f t="shared" si="33"/>
        <v>0</v>
      </c>
      <c r="Q149" s="9">
        <f t="shared" si="34"/>
        <v>0</v>
      </c>
    </row>
    <row r="150" spans="2:17" ht="15.75" x14ac:dyDescent="0.25">
      <c r="B150" s="1">
        <v>19</v>
      </c>
      <c r="C150" s="58">
        <v>44261</v>
      </c>
      <c r="D150" s="1" t="s">
        <v>42</v>
      </c>
      <c r="E150" s="1" t="s">
        <v>49</v>
      </c>
      <c r="F150" s="4"/>
      <c r="G150" s="4"/>
      <c r="H150" s="11">
        <f t="shared" si="28"/>
        <v>0</v>
      </c>
      <c r="I150" s="10" t="str">
        <f t="shared" si="29"/>
        <v>RAKÓW CZĘSTOCHOWAPODBESKIDZIE BIELSKO-BIAŁA</v>
      </c>
      <c r="J150" s="12" t="str">
        <f t="shared" si="30"/>
        <v xml:space="preserve"> : </v>
      </c>
      <c r="K150" s="12">
        <f t="shared" si="31"/>
        <v>0</v>
      </c>
      <c r="L150" s="12">
        <f t="shared" si="32"/>
        <v>0</v>
      </c>
      <c r="M150" s="50"/>
      <c r="N150" s="50"/>
      <c r="O150" s="9">
        <f>COUNTIF($I$3:I150,"*"&amp;fav&amp;"*")</f>
        <v>19</v>
      </c>
      <c r="P150" s="9">
        <f t="shared" si="33"/>
        <v>0</v>
      </c>
      <c r="Q150" s="9">
        <f t="shared" si="34"/>
        <v>0</v>
      </c>
    </row>
    <row r="151" spans="2:17" ht="15.75" x14ac:dyDescent="0.25">
      <c r="B151" s="1">
        <v>19</v>
      </c>
      <c r="C151" s="58">
        <v>44261</v>
      </c>
      <c r="D151" s="1" t="s">
        <v>45</v>
      </c>
      <c r="E151" s="1" t="s">
        <v>47</v>
      </c>
      <c r="F151" s="4"/>
      <c r="G151" s="4"/>
      <c r="H151" s="11">
        <f t="shared" si="28"/>
        <v>0</v>
      </c>
      <c r="I151" s="10" t="str">
        <f t="shared" si="29"/>
        <v>STAL MIELECLECHIA GDAŃSK</v>
      </c>
      <c r="J151" s="12" t="str">
        <f t="shared" si="30"/>
        <v xml:space="preserve"> : </v>
      </c>
      <c r="K151" s="12">
        <f t="shared" si="31"/>
        <v>0</v>
      </c>
      <c r="L151" s="12">
        <f t="shared" si="32"/>
        <v>0</v>
      </c>
      <c r="M151" s="50"/>
      <c r="N151" s="50"/>
      <c r="O151" s="9">
        <f>COUNTIF($I$3:I151,"*"&amp;fav&amp;"*")</f>
        <v>19</v>
      </c>
      <c r="P151" s="9">
        <f t="shared" si="33"/>
        <v>0</v>
      </c>
      <c r="Q151" s="9">
        <f t="shared" si="34"/>
        <v>0</v>
      </c>
    </row>
    <row r="152" spans="2:17" ht="15.75" x14ac:dyDescent="0.25">
      <c r="B152" s="1">
        <v>19</v>
      </c>
      <c r="C152" s="58">
        <v>44261</v>
      </c>
      <c r="D152" s="1" t="s">
        <v>46</v>
      </c>
      <c r="E152" s="1" t="s">
        <v>37</v>
      </c>
      <c r="F152" s="4"/>
      <c r="G152" s="4"/>
      <c r="H152" s="11">
        <f t="shared" si="28"/>
        <v>0</v>
      </c>
      <c r="I152" s="10" t="str">
        <f t="shared" si="29"/>
        <v>WARTA POZNAŃLECH POZNAŃ</v>
      </c>
      <c r="J152" s="12" t="str">
        <f t="shared" si="30"/>
        <v xml:space="preserve"> : </v>
      </c>
      <c r="K152" s="12">
        <f t="shared" si="31"/>
        <v>0</v>
      </c>
      <c r="L152" s="12">
        <f t="shared" si="32"/>
        <v>0</v>
      </c>
      <c r="M152" s="50"/>
      <c r="N152" s="50"/>
      <c r="O152" s="9">
        <f>COUNTIF($I$3:I152,"*"&amp;fav&amp;"*")</f>
        <v>19</v>
      </c>
      <c r="P152" s="9">
        <f t="shared" si="33"/>
        <v>0</v>
      </c>
      <c r="Q152" s="9">
        <f t="shared" si="34"/>
        <v>0</v>
      </c>
    </row>
    <row r="153" spans="2:17" ht="15.75" x14ac:dyDescent="0.25">
      <c r="B153" s="1">
        <v>19</v>
      </c>
      <c r="C153" s="58">
        <v>44261</v>
      </c>
      <c r="D153" s="1" t="s">
        <v>44</v>
      </c>
      <c r="E153" s="1" t="s">
        <v>51</v>
      </c>
      <c r="F153" s="4"/>
      <c r="G153" s="4"/>
      <c r="H153" s="11">
        <f t="shared" si="28"/>
        <v>0</v>
      </c>
      <c r="I153" s="10" t="str">
        <f t="shared" si="29"/>
        <v>WISŁA PŁOCKWISŁA KRAKÓW</v>
      </c>
      <c r="J153" s="12" t="str">
        <f t="shared" si="30"/>
        <v xml:space="preserve"> : </v>
      </c>
      <c r="K153" s="12">
        <f t="shared" si="31"/>
        <v>0</v>
      </c>
      <c r="L153" s="12">
        <f t="shared" si="32"/>
        <v>0</v>
      </c>
      <c r="M153" s="50"/>
      <c r="N153" s="50"/>
      <c r="O153" s="9">
        <f>COUNTIF($I$3:I153,"*"&amp;fav&amp;"*")</f>
        <v>19</v>
      </c>
      <c r="P153" s="9">
        <f t="shared" si="33"/>
        <v>0</v>
      </c>
      <c r="Q153" s="9">
        <f t="shared" si="34"/>
        <v>0</v>
      </c>
    </row>
    <row r="154" spans="2:17" ht="15.75" x14ac:dyDescent="0.25">
      <c r="B154" s="1">
        <v>19</v>
      </c>
      <c r="C154" s="58">
        <v>44261</v>
      </c>
      <c r="D154" s="1" t="s">
        <v>40</v>
      </c>
      <c r="E154" s="1" t="s">
        <v>39</v>
      </c>
      <c r="F154" s="4"/>
      <c r="G154" s="4"/>
      <c r="H154" s="11">
        <f t="shared" si="28"/>
        <v>0</v>
      </c>
      <c r="I154" s="10" t="str">
        <f t="shared" si="29"/>
        <v>ŚLĄSK WROCŁAWPOGOŃ SZCZECIN</v>
      </c>
      <c r="J154" s="12" t="str">
        <f t="shared" si="30"/>
        <v xml:space="preserve"> : </v>
      </c>
      <c r="K154" s="12">
        <f t="shared" si="31"/>
        <v>0</v>
      </c>
      <c r="L154" s="12">
        <f t="shared" si="32"/>
        <v>0</v>
      </c>
      <c r="M154" s="50"/>
      <c r="N154" s="50"/>
      <c r="O154" s="9">
        <f>COUNTIF($I$3:I154,"*"&amp;fav&amp;"*")</f>
        <v>19</v>
      </c>
      <c r="P154" s="9">
        <f t="shared" si="33"/>
        <v>0</v>
      </c>
      <c r="Q154" s="9">
        <f t="shared" si="34"/>
        <v>0</v>
      </c>
    </row>
    <row r="155" spans="2:17" ht="15.75" x14ac:dyDescent="0.25">
      <c r="B155" s="1">
        <v>20</v>
      </c>
      <c r="C155" s="58">
        <v>44268</v>
      </c>
      <c r="D155" s="1" t="s">
        <v>41</v>
      </c>
      <c r="E155" s="1" t="s">
        <v>45</v>
      </c>
      <c r="F155" s="4"/>
      <c r="G155" s="4"/>
      <c r="H155" s="11">
        <f t="shared" si="28"/>
        <v>0</v>
      </c>
      <c r="I155" s="10" t="str">
        <f t="shared" si="29"/>
        <v>PIAST GLIWICESTAL MIELEC</v>
      </c>
      <c r="J155" s="12" t="str">
        <f t="shared" si="30"/>
        <v xml:space="preserve"> : </v>
      </c>
      <c r="K155" s="12">
        <f t="shared" si="31"/>
        <v>0</v>
      </c>
      <c r="L155" s="12">
        <f t="shared" si="32"/>
        <v>0</v>
      </c>
      <c r="M155" s="50"/>
      <c r="N155" s="50"/>
      <c r="O155" s="9">
        <f>COUNTIF($I$3:I155,"*"&amp;fav&amp;"*")</f>
        <v>19</v>
      </c>
      <c r="P155" s="9">
        <f t="shared" si="33"/>
        <v>0</v>
      </c>
      <c r="Q155" s="9">
        <f t="shared" si="34"/>
        <v>0</v>
      </c>
    </row>
    <row r="156" spans="2:17" ht="15.75" x14ac:dyDescent="0.25">
      <c r="B156" s="1">
        <v>20</v>
      </c>
      <c r="C156" s="58">
        <v>44268</v>
      </c>
      <c r="D156" s="1" t="s">
        <v>49</v>
      </c>
      <c r="E156" s="1" t="s">
        <v>47</v>
      </c>
      <c r="F156" s="4"/>
      <c r="G156" s="4"/>
      <c r="H156" s="11">
        <f t="shared" si="28"/>
        <v>0</v>
      </c>
      <c r="I156" s="10" t="str">
        <f t="shared" si="29"/>
        <v>PODBESKIDZIE BIELSKO-BIAŁALECHIA GDAŃSK</v>
      </c>
      <c r="J156" s="12" t="str">
        <f t="shared" si="30"/>
        <v xml:space="preserve"> : </v>
      </c>
      <c r="K156" s="12">
        <f t="shared" si="31"/>
        <v>0</v>
      </c>
      <c r="L156" s="12">
        <f t="shared" si="32"/>
        <v>0</v>
      </c>
      <c r="M156" s="50"/>
      <c r="N156" s="50"/>
      <c r="O156" s="9">
        <f>COUNTIF($I$3:I156,"*"&amp;fav&amp;"*")</f>
        <v>19</v>
      </c>
      <c r="P156" s="9">
        <f t="shared" si="33"/>
        <v>0</v>
      </c>
      <c r="Q156" s="9">
        <f t="shared" si="34"/>
        <v>0</v>
      </c>
    </row>
    <row r="157" spans="2:17" ht="15.75" x14ac:dyDescent="0.25">
      <c r="B157" s="1">
        <v>20</v>
      </c>
      <c r="C157" s="58">
        <v>44268</v>
      </c>
      <c r="D157" s="1" t="s">
        <v>39</v>
      </c>
      <c r="E157" s="1" t="s">
        <v>37</v>
      </c>
      <c r="F157" s="4"/>
      <c r="G157" s="4"/>
      <c r="H157" s="11">
        <f t="shared" si="28"/>
        <v>0</v>
      </c>
      <c r="I157" s="10" t="str">
        <f t="shared" si="29"/>
        <v>POGOŃ SZCZECINLECH POZNAŃ</v>
      </c>
      <c r="J157" s="12" t="str">
        <f t="shared" si="30"/>
        <v xml:space="preserve"> : </v>
      </c>
      <c r="K157" s="12">
        <f t="shared" si="31"/>
        <v>0</v>
      </c>
      <c r="L157" s="12">
        <f t="shared" si="32"/>
        <v>0</v>
      </c>
      <c r="M157" s="50"/>
      <c r="N157" s="50"/>
      <c r="O157" s="9">
        <f>COUNTIF($I$3:I157,"*"&amp;fav&amp;"*")</f>
        <v>19</v>
      </c>
      <c r="P157" s="9">
        <f t="shared" si="33"/>
        <v>0</v>
      </c>
      <c r="Q157" s="9">
        <f t="shared" si="34"/>
        <v>0</v>
      </c>
    </row>
    <row r="158" spans="2:17" ht="15.75" x14ac:dyDescent="0.25">
      <c r="B158" s="1">
        <v>20</v>
      </c>
      <c r="C158" s="58">
        <v>44268</v>
      </c>
      <c r="D158" s="1" t="s">
        <v>42</v>
      </c>
      <c r="E158" s="1" t="s">
        <v>38</v>
      </c>
      <c r="F158" s="4"/>
      <c r="G158" s="4"/>
      <c r="H158" s="11">
        <f t="shared" si="28"/>
        <v>0</v>
      </c>
      <c r="I158" s="10" t="str">
        <f t="shared" si="29"/>
        <v>RAKÓW CZĘSTOCHOWACRACOVIA</v>
      </c>
      <c r="J158" s="12" t="str">
        <f t="shared" si="30"/>
        <v xml:space="preserve"> : </v>
      </c>
      <c r="K158" s="12">
        <f t="shared" si="31"/>
        <v>0</v>
      </c>
      <c r="L158" s="12">
        <f t="shared" si="32"/>
        <v>0</v>
      </c>
      <c r="M158" s="50"/>
      <c r="N158" s="50"/>
      <c r="O158" s="9">
        <f>COUNTIF($I$3:I158,"*"&amp;fav&amp;"*")</f>
        <v>19</v>
      </c>
      <c r="P158" s="9">
        <f t="shared" si="33"/>
        <v>0</v>
      </c>
      <c r="Q158" s="9">
        <f t="shared" si="34"/>
        <v>0</v>
      </c>
    </row>
    <row r="159" spans="2:17" ht="15.75" x14ac:dyDescent="0.25">
      <c r="B159" s="1">
        <v>20</v>
      </c>
      <c r="C159" s="58">
        <v>44268</v>
      </c>
      <c r="D159" s="1" t="s">
        <v>46</v>
      </c>
      <c r="E159" s="1" t="s">
        <v>44</v>
      </c>
      <c r="F159" s="4"/>
      <c r="G159" s="4"/>
      <c r="H159" s="11">
        <f t="shared" si="28"/>
        <v>0</v>
      </c>
      <c r="I159" s="10" t="str">
        <f t="shared" si="29"/>
        <v>WARTA POZNAŃWISŁA PŁOCK</v>
      </c>
      <c r="J159" s="12" t="str">
        <f t="shared" si="30"/>
        <v xml:space="preserve"> : </v>
      </c>
      <c r="K159" s="12">
        <f t="shared" si="31"/>
        <v>0</v>
      </c>
      <c r="L159" s="12">
        <f t="shared" si="32"/>
        <v>0</v>
      </c>
      <c r="M159" s="50"/>
      <c r="N159" s="50"/>
      <c r="O159" s="9">
        <f>COUNTIF($I$3:I159,"*"&amp;fav&amp;"*")</f>
        <v>19</v>
      </c>
      <c r="P159" s="9">
        <f t="shared" si="33"/>
        <v>0</v>
      </c>
      <c r="Q159" s="9">
        <f t="shared" si="34"/>
        <v>0</v>
      </c>
    </row>
    <row r="160" spans="2:17" ht="15.75" x14ac:dyDescent="0.25">
      <c r="B160" s="1">
        <v>20</v>
      </c>
      <c r="C160" s="58">
        <v>44268</v>
      </c>
      <c r="D160" s="1" t="s">
        <v>51</v>
      </c>
      <c r="E160" s="1" t="s">
        <v>48</v>
      </c>
      <c r="F160" s="4"/>
      <c r="G160" s="4"/>
      <c r="H160" s="11">
        <f t="shared" si="28"/>
        <v>0</v>
      </c>
      <c r="I160" s="10" t="str">
        <f t="shared" si="29"/>
        <v>WISŁA KRAKÓWGÓRNIK ZABRZE</v>
      </c>
      <c r="J160" s="12" t="str">
        <f t="shared" si="30"/>
        <v xml:space="preserve"> : </v>
      </c>
      <c r="K160" s="12">
        <f t="shared" si="31"/>
        <v>0</v>
      </c>
      <c r="L160" s="12">
        <f t="shared" si="32"/>
        <v>0</v>
      </c>
      <c r="M160" s="50"/>
      <c r="N160" s="50"/>
      <c r="O160" s="9">
        <f>COUNTIF($I$3:I160,"*"&amp;fav&amp;"*")</f>
        <v>20</v>
      </c>
      <c r="P160" s="9">
        <f t="shared" si="33"/>
        <v>1</v>
      </c>
      <c r="Q160" s="9">
        <f t="shared" si="34"/>
        <v>0</v>
      </c>
    </row>
    <row r="161" spans="2:17" ht="15.75" x14ac:dyDescent="0.25">
      <c r="B161" s="1">
        <v>20</v>
      </c>
      <c r="C161" s="58">
        <v>44268</v>
      </c>
      <c r="D161" s="1" t="s">
        <v>36</v>
      </c>
      <c r="E161" s="1" t="s">
        <v>50</v>
      </c>
      <c r="F161" s="4"/>
      <c r="G161" s="4"/>
      <c r="H161" s="11">
        <f t="shared" si="28"/>
        <v>0</v>
      </c>
      <c r="I161" s="10" t="str">
        <f t="shared" si="29"/>
        <v>ZAGŁĘBIE LUBINJAGIELLONIA BIAŁYSTOK</v>
      </c>
      <c r="J161" s="12" t="str">
        <f t="shared" si="30"/>
        <v xml:space="preserve"> : </v>
      </c>
      <c r="K161" s="12">
        <f t="shared" si="31"/>
        <v>0</v>
      </c>
      <c r="L161" s="12">
        <f t="shared" si="32"/>
        <v>0</v>
      </c>
      <c r="M161" s="50"/>
      <c r="N161" s="50"/>
      <c r="O161" s="9">
        <f>COUNTIF($I$3:I161,"*"&amp;fav&amp;"*")</f>
        <v>20</v>
      </c>
      <c r="P161" s="9">
        <f t="shared" si="33"/>
        <v>0</v>
      </c>
      <c r="Q161" s="9">
        <f t="shared" si="34"/>
        <v>0</v>
      </c>
    </row>
    <row r="162" spans="2:17" ht="15.75" x14ac:dyDescent="0.25">
      <c r="B162" s="1">
        <v>20</v>
      </c>
      <c r="C162" s="58">
        <v>44268</v>
      </c>
      <c r="D162" s="1" t="s">
        <v>40</v>
      </c>
      <c r="E162" s="1" t="s">
        <v>43</v>
      </c>
      <c r="F162" s="4"/>
      <c r="G162" s="4"/>
      <c r="H162" s="11">
        <f t="shared" si="28"/>
        <v>0</v>
      </c>
      <c r="I162" s="10" t="str">
        <f t="shared" si="29"/>
        <v>ŚLĄSK WROCŁAWLEGIA WARSZAWA</v>
      </c>
      <c r="J162" s="12" t="str">
        <f t="shared" si="30"/>
        <v xml:space="preserve"> : </v>
      </c>
      <c r="K162" s="12">
        <f t="shared" si="31"/>
        <v>0</v>
      </c>
      <c r="L162" s="12">
        <f t="shared" si="32"/>
        <v>0</v>
      </c>
      <c r="M162" s="50"/>
      <c r="N162" s="50"/>
      <c r="O162" s="9">
        <f>COUNTIF($I$3:I162,"*"&amp;fav&amp;"*")</f>
        <v>20</v>
      </c>
      <c r="P162" s="9">
        <f t="shared" si="33"/>
        <v>0</v>
      </c>
      <c r="Q162" s="9">
        <f t="shared" si="34"/>
        <v>0</v>
      </c>
    </row>
    <row r="163" spans="2:17" ht="15.75" x14ac:dyDescent="0.25">
      <c r="B163" s="1">
        <v>21</v>
      </c>
      <c r="C163" s="58">
        <v>44275</v>
      </c>
      <c r="D163" s="1" t="s">
        <v>38</v>
      </c>
      <c r="E163" s="1" t="s">
        <v>40</v>
      </c>
      <c r="F163" s="4"/>
      <c r="G163" s="4"/>
      <c r="H163" s="11">
        <f t="shared" si="28"/>
        <v>0</v>
      </c>
      <c r="I163" s="10" t="str">
        <f t="shared" si="29"/>
        <v>CRACOVIAŚLĄSK WROCŁAW</v>
      </c>
      <c r="J163" s="12" t="str">
        <f t="shared" si="30"/>
        <v xml:space="preserve"> : </v>
      </c>
      <c r="K163" s="12">
        <f t="shared" si="31"/>
        <v>0</v>
      </c>
      <c r="L163" s="12">
        <f t="shared" si="32"/>
        <v>0</v>
      </c>
      <c r="M163" s="50"/>
      <c r="N163" s="50"/>
      <c r="O163" s="9">
        <f>COUNTIF($I$3:I163,"*"&amp;fav&amp;"*")</f>
        <v>20</v>
      </c>
      <c r="P163" s="9">
        <f t="shared" si="33"/>
        <v>0</v>
      </c>
      <c r="Q163" s="9">
        <f t="shared" si="34"/>
        <v>0</v>
      </c>
    </row>
    <row r="164" spans="2:17" ht="15.75" x14ac:dyDescent="0.25">
      <c r="B164" s="1">
        <v>21</v>
      </c>
      <c r="C164" s="58">
        <v>44275</v>
      </c>
      <c r="D164" s="1" t="s">
        <v>48</v>
      </c>
      <c r="E164" s="1" t="s">
        <v>36</v>
      </c>
      <c r="F164" s="4"/>
      <c r="G164" s="4"/>
      <c r="H164" s="11">
        <f t="shared" si="28"/>
        <v>0</v>
      </c>
      <c r="I164" s="10" t="str">
        <f t="shared" si="29"/>
        <v>GÓRNIK ZABRZEZAGŁĘBIE LUBIN</v>
      </c>
      <c r="J164" s="12" t="str">
        <f t="shared" si="30"/>
        <v xml:space="preserve"> : </v>
      </c>
      <c r="K164" s="12">
        <f t="shared" si="31"/>
        <v>0</v>
      </c>
      <c r="L164" s="12">
        <f t="shared" si="32"/>
        <v>0</v>
      </c>
      <c r="M164" s="50"/>
      <c r="N164" s="50"/>
      <c r="O164" s="9">
        <f>COUNTIF($I$3:I164,"*"&amp;fav&amp;"*")</f>
        <v>21</v>
      </c>
      <c r="P164" s="9">
        <f t="shared" si="33"/>
        <v>1</v>
      </c>
      <c r="Q164" s="9">
        <f t="shared" si="34"/>
        <v>0</v>
      </c>
    </row>
    <row r="165" spans="2:17" ht="15.75" x14ac:dyDescent="0.25">
      <c r="B165" s="1">
        <v>21</v>
      </c>
      <c r="C165" s="58">
        <v>44275</v>
      </c>
      <c r="D165" s="1" t="s">
        <v>50</v>
      </c>
      <c r="E165" s="1" t="s">
        <v>39</v>
      </c>
      <c r="F165" s="4"/>
      <c r="G165" s="4"/>
      <c r="H165" s="11">
        <f t="shared" si="28"/>
        <v>0</v>
      </c>
      <c r="I165" s="10" t="str">
        <f t="shared" si="29"/>
        <v>JAGIELLONIA BIAŁYSTOKPOGOŃ SZCZECIN</v>
      </c>
      <c r="J165" s="12" t="str">
        <f t="shared" si="30"/>
        <v xml:space="preserve"> : </v>
      </c>
      <c r="K165" s="12">
        <f t="shared" si="31"/>
        <v>0</v>
      </c>
      <c r="L165" s="12">
        <f t="shared" si="32"/>
        <v>0</v>
      </c>
      <c r="M165" s="50"/>
      <c r="N165" s="50"/>
      <c r="O165" s="9">
        <f>COUNTIF($I$3:I165,"*"&amp;fav&amp;"*")</f>
        <v>21</v>
      </c>
      <c r="P165" s="9">
        <f t="shared" si="33"/>
        <v>0</v>
      </c>
      <c r="Q165" s="9">
        <f t="shared" si="34"/>
        <v>0</v>
      </c>
    </row>
    <row r="166" spans="2:17" ht="15.75" x14ac:dyDescent="0.25">
      <c r="B166" s="1">
        <v>21</v>
      </c>
      <c r="C166" s="58">
        <v>44275</v>
      </c>
      <c r="D166" s="1" t="s">
        <v>37</v>
      </c>
      <c r="E166" s="1" t="s">
        <v>41</v>
      </c>
      <c r="F166" s="4"/>
      <c r="G166" s="4"/>
      <c r="H166" s="11">
        <f t="shared" si="28"/>
        <v>0</v>
      </c>
      <c r="I166" s="10" t="str">
        <f t="shared" si="29"/>
        <v>LECH POZNAŃPIAST GLIWICE</v>
      </c>
      <c r="J166" s="12" t="str">
        <f t="shared" si="30"/>
        <v xml:space="preserve"> : </v>
      </c>
      <c r="K166" s="12">
        <f t="shared" si="31"/>
        <v>0</v>
      </c>
      <c r="L166" s="12">
        <f t="shared" si="32"/>
        <v>0</v>
      </c>
      <c r="M166" s="50"/>
      <c r="N166" s="50"/>
      <c r="O166" s="9">
        <f>COUNTIF($I$3:I166,"*"&amp;fav&amp;"*")</f>
        <v>21</v>
      </c>
      <c r="P166" s="9">
        <f t="shared" si="33"/>
        <v>0</v>
      </c>
      <c r="Q166" s="9">
        <f t="shared" si="34"/>
        <v>0</v>
      </c>
    </row>
    <row r="167" spans="2:17" ht="15.75" x14ac:dyDescent="0.25">
      <c r="B167" s="1">
        <v>21</v>
      </c>
      <c r="C167" s="58">
        <v>44275</v>
      </c>
      <c r="D167" s="1" t="s">
        <v>47</v>
      </c>
      <c r="E167" s="1" t="s">
        <v>51</v>
      </c>
      <c r="F167" s="4"/>
      <c r="G167" s="4"/>
      <c r="H167" s="11">
        <f t="shared" si="28"/>
        <v>0</v>
      </c>
      <c r="I167" s="10" t="str">
        <f t="shared" si="29"/>
        <v>LECHIA GDAŃSKWISŁA KRAKÓW</v>
      </c>
      <c r="J167" s="12" t="str">
        <f t="shared" si="30"/>
        <v xml:space="preserve"> : </v>
      </c>
      <c r="K167" s="12">
        <f t="shared" si="31"/>
        <v>0</v>
      </c>
      <c r="L167" s="12">
        <f t="shared" si="32"/>
        <v>0</v>
      </c>
      <c r="M167" s="50"/>
      <c r="N167" s="50"/>
      <c r="O167" s="9">
        <f>COUNTIF($I$3:I167,"*"&amp;fav&amp;"*")</f>
        <v>21</v>
      </c>
      <c r="P167" s="9">
        <f t="shared" si="33"/>
        <v>0</v>
      </c>
      <c r="Q167" s="9">
        <f t="shared" si="34"/>
        <v>0</v>
      </c>
    </row>
    <row r="168" spans="2:17" ht="15.75" x14ac:dyDescent="0.25">
      <c r="B168" s="1">
        <v>21</v>
      </c>
      <c r="C168" s="58">
        <v>44275</v>
      </c>
      <c r="D168" s="1" t="s">
        <v>43</v>
      </c>
      <c r="E168" s="1" t="s">
        <v>46</v>
      </c>
      <c r="F168" s="4"/>
      <c r="G168" s="4"/>
      <c r="H168" s="11">
        <f t="shared" si="28"/>
        <v>0</v>
      </c>
      <c r="I168" s="10" t="str">
        <f t="shared" si="29"/>
        <v>LEGIA WARSZAWAWARTA POZNAŃ</v>
      </c>
      <c r="J168" s="12" t="str">
        <f t="shared" si="30"/>
        <v xml:space="preserve"> : </v>
      </c>
      <c r="K168" s="12">
        <f t="shared" si="31"/>
        <v>0</v>
      </c>
      <c r="L168" s="12">
        <f t="shared" si="32"/>
        <v>0</v>
      </c>
      <c r="M168" s="50"/>
      <c r="N168" s="50"/>
      <c r="O168" s="9">
        <f>COUNTIF($I$3:I168,"*"&amp;fav&amp;"*")</f>
        <v>21</v>
      </c>
      <c r="P168" s="9">
        <f t="shared" si="33"/>
        <v>0</v>
      </c>
      <c r="Q168" s="9">
        <f t="shared" si="34"/>
        <v>0</v>
      </c>
    </row>
    <row r="169" spans="2:17" ht="15.75" x14ac:dyDescent="0.25">
      <c r="B169" s="1">
        <v>21</v>
      </c>
      <c r="C169" s="58">
        <v>44275</v>
      </c>
      <c r="D169" s="1" t="s">
        <v>45</v>
      </c>
      <c r="E169" s="1" t="s">
        <v>49</v>
      </c>
      <c r="F169" s="4"/>
      <c r="G169" s="4"/>
      <c r="H169" s="11">
        <f t="shared" si="28"/>
        <v>0</v>
      </c>
      <c r="I169" s="10" t="str">
        <f t="shared" si="29"/>
        <v>STAL MIELECPODBESKIDZIE BIELSKO-BIAŁA</v>
      </c>
      <c r="J169" s="12" t="str">
        <f t="shared" si="30"/>
        <v xml:space="preserve"> : </v>
      </c>
      <c r="K169" s="12">
        <f t="shared" si="31"/>
        <v>0</v>
      </c>
      <c r="L169" s="12">
        <f t="shared" si="32"/>
        <v>0</v>
      </c>
      <c r="M169" s="50"/>
      <c r="N169" s="50"/>
      <c r="O169" s="9">
        <f>COUNTIF($I$3:I169,"*"&amp;fav&amp;"*")</f>
        <v>21</v>
      </c>
      <c r="P169" s="9">
        <f t="shared" si="33"/>
        <v>0</v>
      </c>
      <c r="Q169" s="9">
        <f t="shared" si="34"/>
        <v>0</v>
      </c>
    </row>
    <row r="170" spans="2:17" ht="15.75" x14ac:dyDescent="0.25">
      <c r="B170" s="1">
        <v>21</v>
      </c>
      <c r="C170" s="58">
        <v>44275</v>
      </c>
      <c r="D170" s="1" t="s">
        <v>44</v>
      </c>
      <c r="E170" s="1" t="s">
        <v>42</v>
      </c>
      <c r="F170" s="4"/>
      <c r="G170" s="4"/>
      <c r="H170" s="11">
        <f t="shared" si="28"/>
        <v>0</v>
      </c>
      <c r="I170" s="10" t="str">
        <f t="shared" si="29"/>
        <v>WISŁA PŁOCKRAKÓW CZĘSTOCHOWA</v>
      </c>
      <c r="J170" s="12" t="str">
        <f t="shared" si="30"/>
        <v xml:space="preserve"> : </v>
      </c>
      <c r="K170" s="12">
        <f t="shared" si="31"/>
        <v>0</v>
      </c>
      <c r="L170" s="12">
        <f t="shared" si="32"/>
        <v>0</v>
      </c>
      <c r="M170" s="50"/>
      <c r="N170" s="50"/>
      <c r="O170" s="9">
        <f>COUNTIF($I$3:I170,"*"&amp;fav&amp;"*")</f>
        <v>21</v>
      </c>
      <c r="P170" s="9">
        <f t="shared" si="33"/>
        <v>0</v>
      </c>
      <c r="Q170" s="9">
        <f t="shared" si="34"/>
        <v>0</v>
      </c>
    </row>
    <row r="171" spans="2:17" ht="15.75" x14ac:dyDescent="0.25">
      <c r="B171" s="1">
        <v>22</v>
      </c>
      <c r="C171" s="58">
        <v>44289</v>
      </c>
      <c r="D171" s="1" t="s">
        <v>37</v>
      </c>
      <c r="E171" s="1" t="s">
        <v>50</v>
      </c>
      <c r="F171" s="4"/>
      <c r="G171" s="4"/>
      <c r="H171" s="11">
        <f t="shared" si="28"/>
        <v>0</v>
      </c>
      <c r="I171" s="10" t="str">
        <f t="shared" si="29"/>
        <v>LECH POZNAŃJAGIELLONIA BIAŁYSTOK</v>
      </c>
      <c r="J171" s="12" t="str">
        <f t="shared" si="30"/>
        <v xml:space="preserve"> : </v>
      </c>
      <c r="K171" s="12">
        <f t="shared" si="31"/>
        <v>0</v>
      </c>
      <c r="L171" s="12">
        <f t="shared" si="32"/>
        <v>0</v>
      </c>
      <c r="M171" s="50"/>
      <c r="N171" s="50"/>
      <c r="O171" s="9">
        <f>COUNTIF($I$3:I171,"*"&amp;fav&amp;"*")</f>
        <v>21</v>
      </c>
      <c r="P171" s="9">
        <f t="shared" si="33"/>
        <v>0</v>
      </c>
      <c r="Q171" s="9">
        <f t="shared" si="34"/>
        <v>0</v>
      </c>
    </row>
    <row r="172" spans="2:17" ht="15.75" x14ac:dyDescent="0.25">
      <c r="B172" s="1">
        <v>22</v>
      </c>
      <c r="C172" s="58">
        <v>44289</v>
      </c>
      <c r="D172" s="1" t="s">
        <v>41</v>
      </c>
      <c r="E172" s="1" t="s">
        <v>38</v>
      </c>
      <c r="F172" s="4"/>
      <c r="G172" s="4"/>
      <c r="H172" s="11">
        <f t="shared" si="28"/>
        <v>0</v>
      </c>
      <c r="I172" s="10" t="str">
        <f t="shared" si="29"/>
        <v>PIAST GLIWICECRACOVIA</v>
      </c>
      <c r="J172" s="12" t="str">
        <f t="shared" si="30"/>
        <v xml:space="preserve"> : </v>
      </c>
      <c r="K172" s="12">
        <f t="shared" si="31"/>
        <v>0</v>
      </c>
      <c r="L172" s="12">
        <f t="shared" si="32"/>
        <v>0</v>
      </c>
      <c r="M172" s="50"/>
      <c r="N172" s="50"/>
      <c r="O172" s="9">
        <f>COUNTIF($I$3:I172,"*"&amp;fav&amp;"*")</f>
        <v>21</v>
      </c>
      <c r="P172" s="9">
        <f t="shared" si="33"/>
        <v>0</v>
      </c>
      <c r="Q172" s="9">
        <f t="shared" si="34"/>
        <v>0</v>
      </c>
    </row>
    <row r="173" spans="2:17" ht="15.75" x14ac:dyDescent="0.25">
      <c r="B173" s="1">
        <v>22</v>
      </c>
      <c r="C173" s="58">
        <v>44289</v>
      </c>
      <c r="D173" s="1" t="s">
        <v>39</v>
      </c>
      <c r="E173" s="1" t="s">
        <v>47</v>
      </c>
      <c r="F173" s="4"/>
      <c r="G173" s="4"/>
      <c r="H173" s="11">
        <f t="shared" si="28"/>
        <v>0</v>
      </c>
      <c r="I173" s="10" t="str">
        <f t="shared" si="29"/>
        <v>POGOŃ SZCZECINLECHIA GDAŃSK</v>
      </c>
      <c r="J173" s="12" t="str">
        <f t="shared" si="30"/>
        <v xml:space="preserve"> : </v>
      </c>
      <c r="K173" s="12">
        <f t="shared" si="31"/>
        <v>0</v>
      </c>
      <c r="L173" s="12">
        <f t="shared" si="32"/>
        <v>0</v>
      </c>
      <c r="M173" s="50"/>
      <c r="N173" s="50"/>
      <c r="O173" s="9">
        <f>COUNTIF($I$3:I173,"*"&amp;fav&amp;"*")</f>
        <v>21</v>
      </c>
      <c r="P173" s="9">
        <f t="shared" si="33"/>
        <v>0</v>
      </c>
      <c r="Q173" s="9">
        <f t="shared" si="34"/>
        <v>0</v>
      </c>
    </row>
    <row r="174" spans="2:17" ht="15.75" x14ac:dyDescent="0.25">
      <c r="B174" s="1">
        <v>22</v>
      </c>
      <c r="C174" s="58">
        <v>44289</v>
      </c>
      <c r="D174" s="1" t="s">
        <v>42</v>
      </c>
      <c r="E174" s="1" t="s">
        <v>48</v>
      </c>
      <c r="F174" s="4"/>
      <c r="G174" s="4"/>
      <c r="H174" s="11">
        <f t="shared" si="28"/>
        <v>0</v>
      </c>
      <c r="I174" s="10" t="str">
        <f t="shared" si="29"/>
        <v>RAKÓW CZĘSTOCHOWAGÓRNIK ZABRZE</v>
      </c>
      <c r="J174" s="12" t="str">
        <f t="shared" si="30"/>
        <v xml:space="preserve"> : </v>
      </c>
      <c r="K174" s="12">
        <f t="shared" si="31"/>
        <v>0</v>
      </c>
      <c r="L174" s="12">
        <f t="shared" si="32"/>
        <v>0</v>
      </c>
      <c r="M174" s="50"/>
      <c r="N174" s="50"/>
      <c r="O174" s="9">
        <f>COUNTIF($I$3:I174,"*"&amp;fav&amp;"*")</f>
        <v>22</v>
      </c>
      <c r="P174" s="9">
        <f t="shared" si="33"/>
        <v>1</v>
      </c>
      <c r="Q174" s="9">
        <f t="shared" si="34"/>
        <v>0</v>
      </c>
    </row>
    <row r="175" spans="2:17" ht="15.75" x14ac:dyDescent="0.25">
      <c r="B175" s="1">
        <v>22</v>
      </c>
      <c r="C175" s="58">
        <v>44289</v>
      </c>
      <c r="D175" s="1" t="s">
        <v>46</v>
      </c>
      <c r="E175" s="1" t="s">
        <v>49</v>
      </c>
      <c r="F175" s="4"/>
      <c r="G175" s="4"/>
      <c r="H175" s="11">
        <f t="shared" si="28"/>
        <v>0</v>
      </c>
      <c r="I175" s="10" t="str">
        <f t="shared" si="29"/>
        <v>WARTA POZNAŃPODBESKIDZIE BIELSKO-BIAŁA</v>
      </c>
      <c r="J175" s="12" t="str">
        <f t="shared" si="30"/>
        <v xml:space="preserve"> : </v>
      </c>
      <c r="K175" s="12">
        <f t="shared" si="31"/>
        <v>0</v>
      </c>
      <c r="L175" s="12">
        <f t="shared" si="32"/>
        <v>0</v>
      </c>
      <c r="M175" s="50"/>
      <c r="N175" s="50"/>
      <c r="O175" s="9">
        <f>COUNTIF($I$3:I175,"*"&amp;fav&amp;"*")</f>
        <v>22</v>
      </c>
      <c r="P175" s="9">
        <f t="shared" si="33"/>
        <v>0</v>
      </c>
      <c r="Q175" s="9">
        <f t="shared" si="34"/>
        <v>0</v>
      </c>
    </row>
    <row r="176" spans="2:17" ht="15.75" x14ac:dyDescent="0.25">
      <c r="B176" s="1">
        <v>22</v>
      </c>
      <c r="C176" s="58">
        <v>44289</v>
      </c>
      <c r="D176" s="1" t="s">
        <v>51</v>
      </c>
      <c r="E176" s="1" t="s">
        <v>45</v>
      </c>
      <c r="F176" s="4"/>
      <c r="G176" s="4"/>
      <c r="H176" s="11">
        <f t="shared" si="28"/>
        <v>0</v>
      </c>
      <c r="I176" s="10" t="str">
        <f t="shared" si="29"/>
        <v>WISŁA KRAKÓWSTAL MIELEC</v>
      </c>
      <c r="J176" s="12" t="str">
        <f t="shared" si="30"/>
        <v xml:space="preserve"> : </v>
      </c>
      <c r="K176" s="12">
        <f t="shared" si="31"/>
        <v>0</v>
      </c>
      <c r="L176" s="12">
        <f t="shared" si="32"/>
        <v>0</v>
      </c>
      <c r="M176" s="50"/>
      <c r="N176" s="50"/>
      <c r="O176" s="9">
        <f>COUNTIF($I$3:I176,"*"&amp;fav&amp;"*")</f>
        <v>22</v>
      </c>
      <c r="P176" s="9">
        <f t="shared" si="33"/>
        <v>0</v>
      </c>
      <c r="Q176" s="9">
        <f t="shared" si="34"/>
        <v>0</v>
      </c>
    </row>
    <row r="177" spans="2:17" ht="15.75" x14ac:dyDescent="0.25">
      <c r="B177" s="1">
        <v>22</v>
      </c>
      <c r="C177" s="58">
        <v>44289</v>
      </c>
      <c r="D177" s="1" t="s">
        <v>36</v>
      </c>
      <c r="E177" s="1" t="s">
        <v>43</v>
      </c>
      <c r="F177" s="4"/>
      <c r="G177" s="4"/>
      <c r="H177" s="11">
        <f t="shared" si="28"/>
        <v>0</v>
      </c>
      <c r="I177" s="10" t="str">
        <f t="shared" si="29"/>
        <v>ZAGŁĘBIE LUBINLEGIA WARSZAWA</v>
      </c>
      <c r="J177" s="12" t="str">
        <f t="shared" si="30"/>
        <v xml:space="preserve"> : </v>
      </c>
      <c r="K177" s="12">
        <f t="shared" si="31"/>
        <v>0</v>
      </c>
      <c r="L177" s="12">
        <f t="shared" si="32"/>
        <v>0</v>
      </c>
      <c r="M177" s="50"/>
      <c r="N177" s="50"/>
      <c r="O177" s="9">
        <f>COUNTIF($I$3:I177,"*"&amp;fav&amp;"*")</f>
        <v>22</v>
      </c>
      <c r="P177" s="9">
        <f t="shared" si="33"/>
        <v>0</v>
      </c>
      <c r="Q177" s="9">
        <f t="shared" si="34"/>
        <v>0</v>
      </c>
    </row>
    <row r="178" spans="2:17" ht="15.75" x14ac:dyDescent="0.25">
      <c r="B178" s="1">
        <v>22</v>
      </c>
      <c r="C178" s="58">
        <v>44289</v>
      </c>
      <c r="D178" s="1" t="s">
        <v>40</v>
      </c>
      <c r="E178" s="1" t="s">
        <v>44</v>
      </c>
      <c r="F178" s="4"/>
      <c r="G178" s="4"/>
      <c r="H178" s="11">
        <f t="shared" si="28"/>
        <v>0</v>
      </c>
      <c r="I178" s="10" t="str">
        <f t="shared" si="29"/>
        <v>ŚLĄSK WROCŁAWWISŁA PŁOCK</v>
      </c>
      <c r="J178" s="12" t="str">
        <f t="shared" si="30"/>
        <v xml:space="preserve"> : </v>
      </c>
      <c r="K178" s="12">
        <f t="shared" si="31"/>
        <v>0</v>
      </c>
      <c r="L178" s="12">
        <f t="shared" si="32"/>
        <v>0</v>
      </c>
      <c r="M178" s="50"/>
      <c r="N178" s="50"/>
      <c r="O178" s="9">
        <f>COUNTIF($I$3:I178,"*"&amp;fav&amp;"*")</f>
        <v>22</v>
      </c>
      <c r="P178" s="9">
        <f t="shared" si="33"/>
        <v>0</v>
      </c>
      <c r="Q178" s="9">
        <f t="shared" si="34"/>
        <v>0</v>
      </c>
    </row>
    <row r="179" spans="2:17" ht="15.75" x14ac:dyDescent="0.25">
      <c r="B179" s="1">
        <v>23</v>
      </c>
      <c r="C179" s="58">
        <v>44296</v>
      </c>
      <c r="D179" s="1" t="s">
        <v>38</v>
      </c>
      <c r="E179" s="1" t="s">
        <v>37</v>
      </c>
      <c r="F179" s="4"/>
      <c r="G179" s="4"/>
      <c r="H179" s="11">
        <f t="shared" si="28"/>
        <v>0</v>
      </c>
      <c r="I179" s="10" t="str">
        <f t="shared" si="29"/>
        <v>CRACOVIALECH POZNAŃ</v>
      </c>
      <c r="J179" s="12" t="str">
        <f t="shared" si="30"/>
        <v xml:space="preserve"> : </v>
      </c>
      <c r="K179" s="12">
        <f t="shared" si="31"/>
        <v>0</v>
      </c>
      <c r="L179" s="12">
        <f t="shared" si="32"/>
        <v>0</v>
      </c>
      <c r="M179" s="50"/>
      <c r="N179" s="50"/>
      <c r="O179" s="9">
        <f>COUNTIF($I$3:I179,"*"&amp;fav&amp;"*")</f>
        <v>22</v>
      </c>
      <c r="P179" s="9">
        <f t="shared" si="33"/>
        <v>0</v>
      </c>
      <c r="Q179" s="9">
        <f t="shared" si="34"/>
        <v>0</v>
      </c>
    </row>
    <row r="180" spans="2:17" ht="15.75" x14ac:dyDescent="0.25">
      <c r="B180" s="1">
        <v>23</v>
      </c>
      <c r="C180" s="58">
        <v>44296</v>
      </c>
      <c r="D180" s="1" t="s">
        <v>48</v>
      </c>
      <c r="E180" s="1" t="s">
        <v>46</v>
      </c>
      <c r="F180" s="4"/>
      <c r="G180" s="4"/>
      <c r="H180" s="11">
        <f t="shared" si="28"/>
        <v>0</v>
      </c>
      <c r="I180" s="10" t="str">
        <f t="shared" si="29"/>
        <v>GÓRNIK ZABRZEWARTA POZNAŃ</v>
      </c>
      <c r="J180" s="12" t="str">
        <f t="shared" si="30"/>
        <v xml:space="preserve"> : </v>
      </c>
      <c r="K180" s="12">
        <f t="shared" si="31"/>
        <v>0</v>
      </c>
      <c r="L180" s="12">
        <f t="shared" si="32"/>
        <v>0</v>
      </c>
      <c r="M180" s="50"/>
      <c r="N180" s="50"/>
      <c r="O180" s="9">
        <f>COUNTIF($I$3:I180,"*"&amp;fav&amp;"*")</f>
        <v>23</v>
      </c>
      <c r="P180" s="9">
        <f t="shared" si="33"/>
        <v>1</v>
      </c>
      <c r="Q180" s="9">
        <f t="shared" si="34"/>
        <v>0</v>
      </c>
    </row>
    <row r="181" spans="2:17" ht="15.75" x14ac:dyDescent="0.25">
      <c r="B181" s="1">
        <v>23</v>
      </c>
      <c r="C181" s="58">
        <v>44296</v>
      </c>
      <c r="D181" s="1" t="s">
        <v>50</v>
      </c>
      <c r="E181" s="1" t="s">
        <v>40</v>
      </c>
      <c r="F181" s="4"/>
      <c r="G181" s="4"/>
      <c r="H181" s="11">
        <f t="shared" si="28"/>
        <v>0</v>
      </c>
      <c r="I181" s="10" t="str">
        <f t="shared" si="29"/>
        <v>JAGIELLONIA BIAŁYSTOKŚLĄSK WROCŁAW</v>
      </c>
      <c r="J181" s="12" t="str">
        <f t="shared" si="30"/>
        <v xml:space="preserve"> : </v>
      </c>
      <c r="K181" s="12">
        <f t="shared" si="31"/>
        <v>0</v>
      </c>
      <c r="L181" s="12">
        <f t="shared" si="32"/>
        <v>0</v>
      </c>
      <c r="M181" s="50"/>
      <c r="N181" s="50"/>
      <c r="O181" s="9">
        <f>COUNTIF($I$3:I181,"*"&amp;fav&amp;"*")</f>
        <v>23</v>
      </c>
      <c r="P181" s="9">
        <f t="shared" si="33"/>
        <v>0</v>
      </c>
      <c r="Q181" s="9">
        <f t="shared" si="34"/>
        <v>0</v>
      </c>
    </row>
    <row r="182" spans="2:17" ht="15.75" x14ac:dyDescent="0.25">
      <c r="B182" s="1">
        <v>23</v>
      </c>
      <c r="C182" s="58">
        <v>44296</v>
      </c>
      <c r="D182" s="1" t="s">
        <v>47</v>
      </c>
      <c r="E182" s="1" t="s">
        <v>36</v>
      </c>
      <c r="F182" s="4"/>
      <c r="G182" s="4"/>
      <c r="H182" s="11">
        <f t="shared" si="28"/>
        <v>0</v>
      </c>
      <c r="I182" s="10" t="str">
        <f t="shared" si="29"/>
        <v>LECHIA GDAŃSKZAGŁĘBIE LUBIN</v>
      </c>
      <c r="J182" s="12" t="str">
        <f t="shared" si="30"/>
        <v xml:space="preserve"> : </v>
      </c>
      <c r="K182" s="12">
        <f t="shared" si="31"/>
        <v>0</v>
      </c>
      <c r="L182" s="12">
        <f t="shared" si="32"/>
        <v>0</v>
      </c>
      <c r="M182" s="50"/>
      <c r="N182" s="50"/>
      <c r="O182" s="9">
        <f>COUNTIF($I$3:I182,"*"&amp;fav&amp;"*")</f>
        <v>23</v>
      </c>
      <c r="P182" s="9">
        <f t="shared" si="33"/>
        <v>0</v>
      </c>
      <c r="Q182" s="9">
        <f t="shared" si="34"/>
        <v>0</v>
      </c>
    </row>
    <row r="183" spans="2:17" ht="15.75" x14ac:dyDescent="0.25">
      <c r="B183" s="1">
        <v>23</v>
      </c>
      <c r="C183" s="58">
        <v>44296</v>
      </c>
      <c r="D183" s="1" t="s">
        <v>43</v>
      </c>
      <c r="E183" s="1" t="s">
        <v>39</v>
      </c>
      <c r="F183" s="4"/>
      <c r="G183" s="4"/>
      <c r="H183" s="11">
        <f t="shared" si="28"/>
        <v>0</v>
      </c>
      <c r="I183" s="10" t="str">
        <f t="shared" si="29"/>
        <v>LEGIA WARSZAWAPOGOŃ SZCZECIN</v>
      </c>
      <c r="J183" s="12" t="str">
        <f t="shared" si="30"/>
        <v xml:space="preserve"> : </v>
      </c>
      <c r="K183" s="12">
        <f t="shared" si="31"/>
        <v>0</v>
      </c>
      <c r="L183" s="12">
        <f t="shared" si="32"/>
        <v>0</v>
      </c>
      <c r="M183" s="50"/>
      <c r="N183" s="50"/>
      <c r="O183" s="9">
        <f>COUNTIF($I$3:I183,"*"&amp;fav&amp;"*")</f>
        <v>23</v>
      </c>
      <c r="P183" s="9">
        <f t="shared" si="33"/>
        <v>0</v>
      </c>
      <c r="Q183" s="9">
        <f t="shared" si="34"/>
        <v>0</v>
      </c>
    </row>
    <row r="184" spans="2:17" ht="15.75" x14ac:dyDescent="0.25">
      <c r="B184" s="1">
        <v>23</v>
      </c>
      <c r="C184" s="58">
        <v>44296</v>
      </c>
      <c r="D184" s="1" t="s">
        <v>49</v>
      </c>
      <c r="E184" s="1" t="s">
        <v>51</v>
      </c>
      <c r="F184" s="4"/>
      <c r="G184" s="4"/>
      <c r="H184" s="11">
        <f t="shared" si="28"/>
        <v>0</v>
      </c>
      <c r="I184" s="10" t="str">
        <f t="shared" si="29"/>
        <v>PODBESKIDZIE BIELSKO-BIAŁAWISŁA KRAKÓW</v>
      </c>
      <c r="J184" s="12" t="str">
        <f t="shared" si="30"/>
        <v xml:space="preserve"> : </v>
      </c>
      <c r="K184" s="12">
        <f t="shared" si="31"/>
        <v>0</v>
      </c>
      <c r="L184" s="12">
        <f t="shared" si="32"/>
        <v>0</v>
      </c>
      <c r="M184" s="50"/>
      <c r="N184" s="50"/>
      <c r="O184" s="9">
        <f>COUNTIF($I$3:I184,"*"&amp;fav&amp;"*")</f>
        <v>23</v>
      </c>
      <c r="P184" s="9">
        <f t="shared" si="33"/>
        <v>0</v>
      </c>
      <c r="Q184" s="9">
        <f t="shared" si="34"/>
        <v>0</v>
      </c>
    </row>
    <row r="185" spans="2:17" ht="15.75" x14ac:dyDescent="0.25">
      <c r="B185" s="1">
        <v>23</v>
      </c>
      <c r="C185" s="58">
        <v>44296</v>
      </c>
      <c r="D185" s="1" t="s">
        <v>45</v>
      </c>
      <c r="E185" s="1" t="s">
        <v>42</v>
      </c>
      <c r="F185" s="4"/>
      <c r="G185" s="4"/>
      <c r="H185" s="11">
        <f t="shared" si="28"/>
        <v>0</v>
      </c>
      <c r="I185" s="10" t="str">
        <f t="shared" si="29"/>
        <v>STAL MIELECRAKÓW CZĘSTOCHOWA</v>
      </c>
      <c r="J185" s="12" t="str">
        <f t="shared" si="30"/>
        <v xml:space="preserve"> : </v>
      </c>
      <c r="K185" s="12">
        <f t="shared" si="31"/>
        <v>0</v>
      </c>
      <c r="L185" s="12">
        <f t="shared" si="32"/>
        <v>0</v>
      </c>
      <c r="M185" s="50"/>
      <c r="N185" s="50"/>
      <c r="O185" s="9">
        <f>COUNTIF($I$3:I185,"*"&amp;fav&amp;"*")</f>
        <v>23</v>
      </c>
      <c r="P185" s="9">
        <f t="shared" si="33"/>
        <v>0</v>
      </c>
      <c r="Q185" s="9">
        <f t="shared" si="34"/>
        <v>0</v>
      </c>
    </row>
    <row r="186" spans="2:17" ht="15.75" x14ac:dyDescent="0.25">
      <c r="B186" s="1">
        <v>23</v>
      </c>
      <c r="C186" s="58">
        <v>44296</v>
      </c>
      <c r="D186" s="1" t="s">
        <v>44</v>
      </c>
      <c r="E186" s="1" t="s">
        <v>41</v>
      </c>
      <c r="F186" s="4"/>
      <c r="G186" s="4"/>
      <c r="H186" s="11">
        <f t="shared" si="28"/>
        <v>0</v>
      </c>
      <c r="I186" s="10" t="str">
        <f t="shared" si="29"/>
        <v>WISŁA PŁOCKPIAST GLIWICE</v>
      </c>
      <c r="J186" s="12" t="str">
        <f t="shared" si="30"/>
        <v xml:space="preserve"> : </v>
      </c>
      <c r="K186" s="12">
        <f t="shared" si="31"/>
        <v>0</v>
      </c>
      <c r="L186" s="12">
        <f t="shared" si="32"/>
        <v>0</v>
      </c>
      <c r="M186" s="50"/>
      <c r="N186" s="50"/>
      <c r="O186" s="9">
        <f>COUNTIF($I$3:I186,"*"&amp;fav&amp;"*")</f>
        <v>23</v>
      </c>
      <c r="P186" s="9">
        <f t="shared" si="33"/>
        <v>0</v>
      </c>
      <c r="Q186" s="9">
        <f t="shared" si="34"/>
        <v>0</v>
      </c>
    </row>
    <row r="187" spans="2:17" ht="15.75" x14ac:dyDescent="0.25">
      <c r="B187" s="1">
        <v>24</v>
      </c>
      <c r="C187" s="58">
        <v>44303</v>
      </c>
      <c r="D187" s="1" t="s">
        <v>50</v>
      </c>
      <c r="E187" s="1" t="s">
        <v>38</v>
      </c>
      <c r="F187" s="4"/>
      <c r="G187" s="4"/>
      <c r="H187" s="11">
        <f t="shared" si="28"/>
        <v>0</v>
      </c>
      <c r="I187" s="10" t="str">
        <f t="shared" si="29"/>
        <v>JAGIELLONIA BIAŁYSTOKCRACOVIA</v>
      </c>
      <c r="J187" s="12" t="str">
        <f t="shared" si="30"/>
        <v xml:space="preserve"> : </v>
      </c>
      <c r="K187" s="12">
        <f t="shared" si="31"/>
        <v>0</v>
      </c>
      <c r="L187" s="12">
        <f t="shared" si="32"/>
        <v>0</v>
      </c>
      <c r="M187" s="50"/>
      <c r="N187" s="50"/>
      <c r="O187" s="9">
        <f>COUNTIF($I$3:I187,"*"&amp;fav&amp;"*")</f>
        <v>23</v>
      </c>
      <c r="P187" s="9">
        <f t="shared" si="33"/>
        <v>0</v>
      </c>
      <c r="Q187" s="9">
        <f t="shared" si="34"/>
        <v>0</v>
      </c>
    </row>
    <row r="188" spans="2:17" ht="15.75" x14ac:dyDescent="0.25">
      <c r="B188" s="1">
        <v>24</v>
      </c>
      <c r="C188" s="58">
        <v>44303</v>
      </c>
      <c r="D188" s="1" t="s">
        <v>37</v>
      </c>
      <c r="E188" s="1" t="s">
        <v>43</v>
      </c>
      <c r="F188" s="4"/>
      <c r="G188" s="4"/>
      <c r="H188" s="11">
        <f t="shared" si="21"/>
        <v>0</v>
      </c>
      <c r="I188" s="10" t="str">
        <f t="shared" si="22"/>
        <v>LECH POZNAŃLEGIA WARSZAWA</v>
      </c>
      <c r="J188" s="12" t="str">
        <f t="shared" si="23"/>
        <v xml:space="preserve"> : </v>
      </c>
      <c r="K188" s="12">
        <f t="shared" si="24"/>
        <v>0</v>
      </c>
      <c r="L188" s="12">
        <f t="shared" si="25"/>
        <v>0</v>
      </c>
      <c r="M188" s="50"/>
      <c r="N188" s="50"/>
      <c r="O188" s="9">
        <f>COUNTIF($I$3:I188,"*"&amp;fav&amp;"*")</f>
        <v>23</v>
      </c>
      <c r="P188" s="9">
        <f t="shared" si="26"/>
        <v>0</v>
      </c>
      <c r="Q188" s="9">
        <f t="shared" si="27"/>
        <v>0</v>
      </c>
    </row>
    <row r="189" spans="2:17" ht="15.75" x14ac:dyDescent="0.25">
      <c r="B189" s="1">
        <v>24</v>
      </c>
      <c r="C189" s="58">
        <v>44303</v>
      </c>
      <c r="D189" s="1" t="s">
        <v>41</v>
      </c>
      <c r="E189" s="1" t="s">
        <v>48</v>
      </c>
      <c r="F189" s="4"/>
      <c r="G189" s="4"/>
      <c r="H189" s="11">
        <f t="shared" si="21"/>
        <v>0</v>
      </c>
      <c r="I189" s="10" t="str">
        <f t="shared" si="22"/>
        <v>PIAST GLIWICEGÓRNIK ZABRZE</v>
      </c>
      <c r="J189" s="12" t="str">
        <f t="shared" si="23"/>
        <v xml:space="preserve"> : </v>
      </c>
      <c r="K189" s="12">
        <f t="shared" si="24"/>
        <v>0</v>
      </c>
      <c r="L189" s="12">
        <f t="shared" si="25"/>
        <v>0</v>
      </c>
      <c r="M189" s="50"/>
      <c r="N189" s="50"/>
      <c r="O189" s="9">
        <f>COUNTIF($I$3:I189,"*"&amp;fav&amp;"*")</f>
        <v>24</v>
      </c>
      <c r="P189" s="9">
        <f t="shared" si="26"/>
        <v>1</v>
      </c>
      <c r="Q189" s="9">
        <f t="shared" si="27"/>
        <v>0</v>
      </c>
    </row>
    <row r="190" spans="2:17" ht="15.75" x14ac:dyDescent="0.25">
      <c r="B190" s="1">
        <v>24</v>
      </c>
      <c r="C190" s="58">
        <v>44303</v>
      </c>
      <c r="D190" s="1" t="s">
        <v>39</v>
      </c>
      <c r="E190" s="1" t="s">
        <v>44</v>
      </c>
      <c r="F190" s="4"/>
      <c r="G190" s="4"/>
      <c r="H190" s="11">
        <f t="shared" si="21"/>
        <v>0</v>
      </c>
      <c r="I190" s="10" t="str">
        <f t="shared" si="22"/>
        <v>POGOŃ SZCZECINWISŁA PŁOCK</v>
      </c>
      <c r="J190" s="12" t="str">
        <f t="shared" si="23"/>
        <v xml:space="preserve"> : </v>
      </c>
      <c r="K190" s="12">
        <f t="shared" si="24"/>
        <v>0</v>
      </c>
      <c r="L190" s="12">
        <f t="shared" si="25"/>
        <v>0</v>
      </c>
      <c r="M190" s="50"/>
      <c r="N190" s="50"/>
      <c r="O190" s="9">
        <f>COUNTIF($I$3:I190,"*"&amp;fav&amp;"*")</f>
        <v>24</v>
      </c>
      <c r="P190" s="9">
        <f t="shared" si="26"/>
        <v>0</v>
      </c>
      <c r="Q190" s="9">
        <f t="shared" si="27"/>
        <v>0</v>
      </c>
    </row>
    <row r="191" spans="2:17" ht="15.75" x14ac:dyDescent="0.25">
      <c r="B191" s="1">
        <v>24</v>
      </c>
      <c r="C191" s="58">
        <v>44303</v>
      </c>
      <c r="D191" s="1" t="s">
        <v>46</v>
      </c>
      <c r="E191" s="1" t="s">
        <v>45</v>
      </c>
      <c r="F191" s="4"/>
      <c r="G191" s="4"/>
      <c r="H191" s="11">
        <f t="shared" si="21"/>
        <v>0</v>
      </c>
      <c r="I191" s="10" t="str">
        <f t="shared" si="22"/>
        <v>WARTA POZNAŃSTAL MIELEC</v>
      </c>
      <c r="J191" s="12" t="str">
        <f t="shared" si="23"/>
        <v xml:space="preserve"> : </v>
      </c>
      <c r="K191" s="12">
        <f t="shared" si="24"/>
        <v>0</v>
      </c>
      <c r="L191" s="12">
        <f t="shared" si="25"/>
        <v>0</v>
      </c>
      <c r="M191" s="50"/>
      <c r="N191" s="50"/>
      <c r="O191" s="9">
        <f>COUNTIF($I$3:I191,"*"&amp;fav&amp;"*")</f>
        <v>24</v>
      </c>
      <c r="P191" s="9">
        <f t="shared" si="26"/>
        <v>0</v>
      </c>
      <c r="Q191" s="9">
        <f t="shared" si="27"/>
        <v>0</v>
      </c>
    </row>
    <row r="192" spans="2:17" ht="15.75" x14ac:dyDescent="0.25">
      <c r="B192" s="1">
        <v>24</v>
      </c>
      <c r="C192" s="58">
        <v>44303</v>
      </c>
      <c r="D192" s="1" t="s">
        <v>51</v>
      </c>
      <c r="E192" s="1" t="s">
        <v>42</v>
      </c>
      <c r="F192" s="4"/>
      <c r="G192" s="4"/>
      <c r="H192" s="11">
        <f t="shared" si="21"/>
        <v>0</v>
      </c>
      <c r="I192" s="10" t="str">
        <f t="shared" si="22"/>
        <v>WISŁA KRAKÓWRAKÓW CZĘSTOCHOWA</v>
      </c>
      <c r="J192" s="12" t="str">
        <f t="shared" si="23"/>
        <v xml:space="preserve"> : </v>
      </c>
      <c r="K192" s="12">
        <f t="shared" si="24"/>
        <v>0</v>
      </c>
      <c r="L192" s="12">
        <f t="shared" si="25"/>
        <v>0</v>
      </c>
      <c r="M192" s="50"/>
      <c r="N192" s="50"/>
      <c r="O192" s="9">
        <f>COUNTIF($I$3:I192,"*"&amp;fav&amp;"*")</f>
        <v>24</v>
      </c>
      <c r="P192" s="9">
        <f t="shared" si="26"/>
        <v>0</v>
      </c>
      <c r="Q192" s="9">
        <f t="shared" si="27"/>
        <v>0</v>
      </c>
    </row>
    <row r="193" spans="2:17" ht="15.75" x14ac:dyDescent="0.25">
      <c r="B193" s="1">
        <v>24</v>
      </c>
      <c r="C193" s="58">
        <v>44303</v>
      </c>
      <c r="D193" s="1" t="s">
        <v>36</v>
      </c>
      <c r="E193" s="1" t="s">
        <v>49</v>
      </c>
      <c r="F193" s="4"/>
      <c r="G193" s="4"/>
      <c r="H193" s="11">
        <f t="shared" si="21"/>
        <v>0</v>
      </c>
      <c r="I193" s="10" t="str">
        <f t="shared" si="22"/>
        <v>ZAGŁĘBIE LUBINPODBESKIDZIE BIELSKO-BIAŁA</v>
      </c>
      <c r="J193" s="12" t="str">
        <f t="shared" si="23"/>
        <v xml:space="preserve"> : </v>
      </c>
      <c r="K193" s="12">
        <f t="shared" si="24"/>
        <v>0</v>
      </c>
      <c r="L193" s="12">
        <f t="shared" si="25"/>
        <v>0</v>
      </c>
      <c r="M193" s="50"/>
      <c r="N193" s="50"/>
      <c r="O193" s="9">
        <f>COUNTIF($I$3:I193,"*"&amp;fav&amp;"*")</f>
        <v>24</v>
      </c>
      <c r="P193" s="9">
        <f t="shared" si="26"/>
        <v>0</v>
      </c>
      <c r="Q193" s="9">
        <f t="shared" si="27"/>
        <v>0</v>
      </c>
    </row>
    <row r="194" spans="2:17" ht="15.75" x14ac:dyDescent="0.25">
      <c r="B194" s="1">
        <v>24</v>
      </c>
      <c r="C194" s="58">
        <v>44303</v>
      </c>
      <c r="D194" s="1" t="s">
        <v>40</v>
      </c>
      <c r="E194" s="1" t="s">
        <v>47</v>
      </c>
      <c r="F194" s="4"/>
      <c r="G194" s="4"/>
      <c r="H194" s="11">
        <f t="shared" si="21"/>
        <v>0</v>
      </c>
      <c r="I194" s="10" t="str">
        <f t="shared" si="22"/>
        <v>ŚLĄSK WROCŁAWLECHIA GDAŃSK</v>
      </c>
      <c r="J194" s="12" t="str">
        <f t="shared" si="23"/>
        <v xml:space="preserve"> : </v>
      </c>
      <c r="K194" s="12">
        <f t="shared" si="24"/>
        <v>0</v>
      </c>
      <c r="L194" s="12">
        <f t="shared" si="25"/>
        <v>0</v>
      </c>
      <c r="M194" s="50"/>
      <c r="N194" s="50"/>
      <c r="O194" s="9">
        <f>COUNTIF($I$3:I194,"*"&amp;fav&amp;"*")</f>
        <v>24</v>
      </c>
      <c r="P194" s="9">
        <f t="shared" si="26"/>
        <v>0</v>
      </c>
      <c r="Q194" s="9">
        <f t="shared" si="27"/>
        <v>0</v>
      </c>
    </row>
    <row r="195" spans="2:17" ht="15.75" x14ac:dyDescent="0.25">
      <c r="B195" s="1">
        <v>25</v>
      </c>
      <c r="C195" s="58">
        <v>44307</v>
      </c>
      <c r="D195" s="1" t="s">
        <v>48</v>
      </c>
      <c r="E195" s="1" t="s">
        <v>40</v>
      </c>
      <c r="F195" s="4"/>
      <c r="G195" s="4"/>
      <c r="H195" s="11">
        <f t="shared" ref="H195:H242" si="35">F195</f>
        <v>0</v>
      </c>
      <c r="I195" s="10" t="str">
        <f t="shared" ref="I195:I242" si="36">D195&amp;E195</f>
        <v>GÓRNIK ZABRZEŚLĄSK WROCŁAW</v>
      </c>
      <c r="J195" s="12" t="str">
        <f t="shared" ref="J195:J242" si="37">F195&amp;" : "&amp;G195</f>
        <v xml:space="preserve"> : </v>
      </c>
      <c r="K195" s="12">
        <f t="shared" ref="K195:K242" si="38">IF(AND(G195&lt;&gt;"",F195&lt;&gt;"",F195&gt;G195),3,IF(AND(G195&lt;&gt;"",F195&lt;&gt;"",F195=G195),1,0))</f>
        <v>0</v>
      </c>
      <c r="L195" s="12">
        <f t="shared" ref="L195:L242" si="39">IF(AND(G195&lt;&gt;"",F195&lt;&gt;"",F195&lt;G195),3,IF(AND(F195&lt;&gt;"",G195&lt;&gt;"",F195=G195),1,0))</f>
        <v>0</v>
      </c>
      <c r="M195" s="50"/>
      <c r="N195" s="50"/>
      <c r="O195" s="9">
        <f>COUNTIF($I$3:I195,"*"&amp;fav&amp;"*")</f>
        <v>25</v>
      </c>
      <c r="P195" s="9">
        <f t="shared" ref="P195:P242" si="40">COUNTIF(I195,"*"&amp;fav&amp;"*")</f>
        <v>1</v>
      </c>
      <c r="Q195" s="9">
        <f t="shared" ref="Q195:Q242" si="41">IF(RIGHT(I195,LEN($S$2))=$S$2,L195,IF(LEFT(I195,LEN($S$2))=$S$2,K195,0))</f>
        <v>0</v>
      </c>
    </row>
    <row r="196" spans="2:17" ht="15.75" x14ac:dyDescent="0.25">
      <c r="B196" s="1">
        <v>25</v>
      </c>
      <c r="C196" s="58">
        <v>44307</v>
      </c>
      <c r="D196" s="1" t="s">
        <v>47</v>
      </c>
      <c r="E196" s="1" t="s">
        <v>41</v>
      </c>
      <c r="F196" s="4"/>
      <c r="G196" s="4"/>
      <c r="H196" s="11">
        <f t="shared" si="35"/>
        <v>0</v>
      </c>
      <c r="I196" s="10" t="str">
        <f t="shared" si="36"/>
        <v>LECHIA GDAŃSKPIAST GLIWICE</v>
      </c>
      <c r="J196" s="12" t="str">
        <f t="shared" si="37"/>
        <v xml:space="preserve"> : </v>
      </c>
      <c r="K196" s="12">
        <f t="shared" si="38"/>
        <v>0</v>
      </c>
      <c r="L196" s="12">
        <f t="shared" si="39"/>
        <v>0</v>
      </c>
      <c r="M196" s="50"/>
      <c r="N196" s="50"/>
      <c r="O196" s="9">
        <f>COUNTIF($I$3:I196,"*"&amp;fav&amp;"*")</f>
        <v>25</v>
      </c>
      <c r="P196" s="9">
        <f t="shared" si="40"/>
        <v>0</v>
      </c>
      <c r="Q196" s="9">
        <f t="shared" si="41"/>
        <v>0</v>
      </c>
    </row>
    <row r="197" spans="2:17" ht="15.75" x14ac:dyDescent="0.25">
      <c r="B197" s="1">
        <v>25</v>
      </c>
      <c r="C197" s="58">
        <v>44307</v>
      </c>
      <c r="D197" s="1" t="s">
        <v>43</v>
      </c>
      <c r="E197" s="1" t="s">
        <v>38</v>
      </c>
      <c r="F197" s="4"/>
      <c r="G197" s="4"/>
      <c r="H197" s="11">
        <f t="shared" si="35"/>
        <v>0</v>
      </c>
      <c r="I197" s="10" t="str">
        <f t="shared" si="36"/>
        <v>LEGIA WARSZAWACRACOVIA</v>
      </c>
      <c r="J197" s="12" t="str">
        <f t="shared" si="37"/>
        <v xml:space="preserve"> : </v>
      </c>
      <c r="K197" s="12">
        <f t="shared" si="38"/>
        <v>0</v>
      </c>
      <c r="L197" s="12">
        <f t="shared" si="39"/>
        <v>0</v>
      </c>
      <c r="M197" s="50"/>
      <c r="N197" s="50"/>
      <c r="O197" s="9">
        <f>COUNTIF($I$3:I197,"*"&amp;fav&amp;"*")</f>
        <v>25</v>
      </c>
      <c r="P197" s="9">
        <f t="shared" si="40"/>
        <v>0</v>
      </c>
      <c r="Q197" s="9">
        <f t="shared" si="41"/>
        <v>0</v>
      </c>
    </row>
    <row r="198" spans="2:17" ht="15.75" x14ac:dyDescent="0.25">
      <c r="B198" s="1">
        <v>25</v>
      </c>
      <c r="C198" s="58">
        <v>44307</v>
      </c>
      <c r="D198" s="1" t="s">
        <v>49</v>
      </c>
      <c r="E198" s="1" t="s">
        <v>39</v>
      </c>
      <c r="F198" s="4"/>
      <c r="G198" s="4"/>
      <c r="H198" s="11">
        <f t="shared" si="35"/>
        <v>0</v>
      </c>
      <c r="I198" s="10" t="str">
        <f t="shared" si="36"/>
        <v>PODBESKIDZIE BIELSKO-BIAŁAPOGOŃ SZCZECIN</v>
      </c>
      <c r="J198" s="12" t="str">
        <f t="shared" si="37"/>
        <v xml:space="preserve"> : </v>
      </c>
      <c r="K198" s="12">
        <f t="shared" si="38"/>
        <v>0</v>
      </c>
      <c r="L198" s="12">
        <f t="shared" si="39"/>
        <v>0</v>
      </c>
      <c r="M198" s="50"/>
      <c r="N198" s="50"/>
      <c r="O198" s="9">
        <f>COUNTIF($I$3:I198,"*"&amp;fav&amp;"*")</f>
        <v>25</v>
      </c>
      <c r="P198" s="9">
        <f t="shared" si="40"/>
        <v>0</v>
      </c>
      <c r="Q198" s="9">
        <f t="shared" si="41"/>
        <v>0</v>
      </c>
    </row>
    <row r="199" spans="2:17" ht="15.75" x14ac:dyDescent="0.25">
      <c r="B199" s="1">
        <v>25</v>
      </c>
      <c r="C199" s="58">
        <v>44307</v>
      </c>
      <c r="D199" s="1" t="s">
        <v>42</v>
      </c>
      <c r="E199" s="1" t="s">
        <v>37</v>
      </c>
      <c r="F199" s="4"/>
      <c r="G199" s="4"/>
      <c r="H199" s="11">
        <f t="shared" si="35"/>
        <v>0</v>
      </c>
      <c r="I199" s="10" t="str">
        <f t="shared" si="36"/>
        <v>RAKÓW CZĘSTOCHOWALECH POZNAŃ</v>
      </c>
      <c r="J199" s="12" t="str">
        <f t="shared" si="37"/>
        <v xml:space="preserve"> : </v>
      </c>
      <c r="K199" s="12">
        <f t="shared" si="38"/>
        <v>0</v>
      </c>
      <c r="L199" s="12">
        <f t="shared" si="39"/>
        <v>0</v>
      </c>
      <c r="M199" s="50"/>
      <c r="N199" s="50"/>
      <c r="O199" s="9">
        <f>COUNTIF($I$3:I199,"*"&amp;fav&amp;"*")</f>
        <v>25</v>
      </c>
      <c r="P199" s="9">
        <f t="shared" si="40"/>
        <v>0</v>
      </c>
      <c r="Q199" s="9">
        <f t="shared" si="41"/>
        <v>0</v>
      </c>
    </row>
    <row r="200" spans="2:17" ht="15.75" x14ac:dyDescent="0.25">
      <c r="B200" s="1">
        <v>25</v>
      </c>
      <c r="C200" s="58">
        <v>44307</v>
      </c>
      <c r="D200" s="1" t="s">
        <v>45</v>
      </c>
      <c r="E200" s="1" t="s">
        <v>36</v>
      </c>
      <c r="F200" s="4"/>
      <c r="G200" s="4"/>
      <c r="H200" s="11">
        <f t="shared" si="35"/>
        <v>0</v>
      </c>
      <c r="I200" s="10" t="str">
        <f t="shared" si="36"/>
        <v>STAL MIELECZAGŁĘBIE LUBIN</v>
      </c>
      <c r="J200" s="12" t="str">
        <f t="shared" si="37"/>
        <v xml:space="preserve"> : </v>
      </c>
      <c r="K200" s="12">
        <f t="shared" si="38"/>
        <v>0</v>
      </c>
      <c r="L200" s="12">
        <f t="shared" si="39"/>
        <v>0</v>
      </c>
      <c r="M200" s="50"/>
      <c r="N200" s="50"/>
      <c r="O200" s="9">
        <f>COUNTIF($I$3:I200,"*"&amp;fav&amp;"*")</f>
        <v>25</v>
      </c>
      <c r="P200" s="9">
        <f t="shared" si="40"/>
        <v>0</v>
      </c>
      <c r="Q200" s="9">
        <f t="shared" si="41"/>
        <v>0</v>
      </c>
    </row>
    <row r="201" spans="2:17" ht="15.75" x14ac:dyDescent="0.25">
      <c r="B201" s="1">
        <v>25</v>
      </c>
      <c r="C201" s="58">
        <v>44307</v>
      </c>
      <c r="D201" s="1" t="s">
        <v>51</v>
      </c>
      <c r="E201" s="1" t="s">
        <v>46</v>
      </c>
      <c r="F201" s="4"/>
      <c r="G201" s="4"/>
      <c r="H201" s="11">
        <f t="shared" si="35"/>
        <v>0</v>
      </c>
      <c r="I201" s="10" t="str">
        <f t="shared" si="36"/>
        <v>WISŁA KRAKÓWWARTA POZNAŃ</v>
      </c>
      <c r="J201" s="12" t="str">
        <f t="shared" si="37"/>
        <v xml:space="preserve"> : </v>
      </c>
      <c r="K201" s="12">
        <f t="shared" si="38"/>
        <v>0</v>
      </c>
      <c r="L201" s="12">
        <f t="shared" si="39"/>
        <v>0</v>
      </c>
      <c r="M201" s="50"/>
      <c r="N201" s="50"/>
      <c r="O201" s="9">
        <f>COUNTIF($I$3:I201,"*"&amp;fav&amp;"*")</f>
        <v>25</v>
      </c>
      <c r="P201" s="9">
        <f t="shared" si="40"/>
        <v>0</v>
      </c>
      <c r="Q201" s="9">
        <f t="shared" si="41"/>
        <v>0</v>
      </c>
    </row>
    <row r="202" spans="2:17" ht="15.75" x14ac:dyDescent="0.25">
      <c r="B202" s="1">
        <v>25</v>
      </c>
      <c r="C202" s="58">
        <v>44307</v>
      </c>
      <c r="D202" s="1" t="s">
        <v>44</v>
      </c>
      <c r="E202" s="1" t="s">
        <v>50</v>
      </c>
      <c r="F202" s="4"/>
      <c r="G202" s="4"/>
      <c r="H202" s="11">
        <f t="shared" si="35"/>
        <v>0</v>
      </c>
      <c r="I202" s="10" t="str">
        <f t="shared" si="36"/>
        <v>WISŁA PŁOCKJAGIELLONIA BIAŁYSTOK</v>
      </c>
      <c r="J202" s="12" t="str">
        <f t="shared" si="37"/>
        <v xml:space="preserve"> : </v>
      </c>
      <c r="K202" s="12">
        <f t="shared" si="38"/>
        <v>0</v>
      </c>
      <c r="L202" s="12">
        <f t="shared" si="39"/>
        <v>0</v>
      </c>
      <c r="M202" s="50"/>
      <c r="N202" s="50"/>
      <c r="O202" s="9">
        <f>COUNTIF($I$3:I202,"*"&amp;fav&amp;"*")</f>
        <v>25</v>
      </c>
      <c r="P202" s="9">
        <f t="shared" si="40"/>
        <v>0</v>
      </c>
      <c r="Q202" s="9">
        <f t="shared" si="41"/>
        <v>0</v>
      </c>
    </row>
    <row r="203" spans="2:17" ht="15.75" x14ac:dyDescent="0.25">
      <c r="B203" s="1">
        <v>26</v>
      </c>
      <c r="C203" s="58">
        <v>44310</v>
      </c>
      <c r="D203" s="1" t="s">
        <v>38</v>
      </c>
      <c r="E203" s="1" t="s">
        <v>44</v>
      </c>
      <c r="F203" s="4"/>
      <c r="G203" s="4"/>
      <c r="H203" s="11">
        <f t="shared" si="35"/>
        <v>0</v>
      </c>
      <c r="I203" s="10" t="str">
        <f t="shared" si="36"/>
        <v>CRACOVIAWISŁA PŁOCK</v>
      </c>
      <c r="J203" s="12" t="str">
        <f t="shared" si="37"/>
        <v xml:space="preserve"> : </v>
      </c>
      <c r="K203" s="12">
        <f t="shared" si="38"/>
        <v>0</v>
      </c>
      <c r="L203" s="12">
        <f t="shared" si="39"/>
        <v>0</v>
      </c>
      <c r="M203" s="50"/>
      <c r="N203" s="50"/>
      <c r="O203" s="9">
        <f>COUNTIF($I$3:I203,"*"&amp;fav&amp;"*")</f>
        <v>25</v>
      </c>
      <c r="P203" s="9">
        <f t="shared" si="40"/>
        <v>0</v>
      </c>
      <c r="Q203" s="9">
        <f t="shared" si="41"/>
        <v>0</v>
      </c>
    </row>
    <row r="204" spans="2:17" ht="15.75" x14ac:dyDescent="0.25">
      <c r="B204" s="1">
        <v>26</v>
      </c>
      <c r="C204" s="58">
        <v>44310</v>
      </c>
      <c r="D204" s="1" t="s">
        <v>50</v>
      </c>
      <c r="E204" s="1" t="s">
        <v>45</v>
      </c>
      <c r="F204" s="4"/>
      <c r="G204" s="4"/>
      <c r="H204" s="11">
        <f t="shared" si="35"/>
        <v>0</v>
      </c>
      <c r="I204" s="10" t="str">
        <f t="shared" si="36"/>
        <v>JAGIELLONIA BIAŁYSTOKSTAL MIELEC</v>
      </c>
      <c r="J204" s="12" t="str">
        <f t="shared" si="37"/>
        <v xml:space="preserve"> : </v>
      </c>
      <c r="K204" s="12">
        <f t="shared" si="38"/>
        <v>0</v>
      </c>
      <c r="L204" s="12">
        <f t="shared" si="39"/>
        <v>0</v>
      </c>
      <c r="M204" s="50"/>
      <c r="N204" s="50"/>
      <c r="O204" s="9">
        <f>COUNTIF($I$3:I204,"*"&amp;fav&amp;"*")</f>
        <v>25</v>
      </c>
      <c r="P204" s="9">
        <f t="shared" si="40"/>
        <v>0</v>
      </c>
      <c r="Q204" s="9">
        <f t="shared" si="41"/>
        <v>0</v>
      </c>
    </row>
    <row r="205" spans="2:17" ht="15.75" x14ac:dyDescent="0.25">
      <c r="B205" s="1">
        <v>26</v>
      </c>
      <c r="C205" s="58">
        <v>44310</v>
      </c>
      <c r="D205" s="1" t="s">
        <v>37</v>
      </c>
      <c r="E205" s="1" t="s">
        <v>47</v>
      </c>
      <c r="F205" s="4"/>
      <c r="G205" s="4"/>
      <c r="H205" s="11">
        <f t="shared" si="35"/>
        <v>0</v>
      </c>
      <c r="I205" s="10" t="str">
        <f t="shared" si="36"/>
        <v>LECH POZNAŃLECHIA GDAŃSK</v>
      </c>
      <c r="J205" s="12" t="str">
        <f t="shared" si="37"/>
        <v xml:space="preserve"> : </v>
      </c>
      <c r="K205" s="12">
        <f t="shared" si="38"/>
        <v>0</v>
      </c>
      <c r="L205" s="12">
        <f t="shared" si="39"/>
        <v>0</v>
      </c>
      <c r="M205" s="50"/>
      <c r="N205" s="50"/>
      <c r="O205" s="9">
        <f>COUNTIF($I$3:I205,"*"&amp;fav&amp;"*")</f>
        <v>25</v>
      </c>
      <c r="P205" s="9">
        <f t="shared" si="40"/>
        <v>0</v>
      </c>
      <c r="Q205" s="9">
        <f t="shared" si="41"/>
        <v>0</v>
      </c>
    </row>
    <row r="206" spans="2:17" ht="15.75" x14ac:dyDescent="0.25">
      <c r="B206" s="1">
        <v>26</v>
      </c>
      <c r="C206" s="58">
        <v>44310</v>
      </c>
      <c r="D206" s="1" t="s">
        <v>41</v>
      </c>
      <c r="E206" s="1" t="s">
        <v>43</v>
      </c>
      <c r="F206" s="4"/>
      <c r="G206" s="4"/>
      <c r="H206" s="11">
        <f t="shared" si="35"/>
        <v>0</v>
      </c>
      <c r="I206" s="10" t="str">
        <f t="shared" si="36"/>
        <v>PIAST GLIWICELEGIA WARSZAWA</v>
      </c>
      <c r="J206" s="12" t="str">
        <f t="shared" si="37"/>
        <v xml:space="preserve"> : </v>
      </c>
      <c r="K206" s="12">
        <f t="shared" si="38"/>
        <v>0</v>
      </c>
      <c r="L206" s="12">
        <f t="shared" si="39"/>
        <v>0</v>
      </c>
      <c r="M206" s="50"/>
      <c r="N206" s="50"/>
      <c r="O206" s="9">
        <f>COUNTIF($I$3:I206,"*"&amp;fav&amp;"*")</f>
        <v>25</v>
      </c>
      <c r="P206" s="9">
        <f t="shared" si="40"/>
        <v>0</v>
      </c>
      <c r="Q206" s="9">
        <f t="shared" si="41"/>
        <v>0</v>
      </c>
    </row>
    <row r="207" spans="2:17" ht="15.75" x14ac:dyDescent="0.25">
      <c r="B207" s="1">
        <v>26</v>
      </c>
      <c r="C207" s="58">
        <v>44310</v>
      </c>
      <c r="D207" s="1" t="s">
        <v>39</v>
      </c>
      <c r="E207" s="1" t="s">
        <v>48</v>
      </c>
      <c r="F207" s="4"/>
      <c r="G207" s="4"/>
      <c r="H207" s="11">
        <f t="shared" si="35"/>
        <v>0</v>
      </c>
      <c r="I207" s="10" t="str">
        <f t="shared" si="36"/>
        <v>POGOŃ SZCZECINGÓRNIK ZABRZE</v>
      </c>
      <c r="J207" s="12" t="str">
        <f t="shared" si="37"/>
        <v xml:space="preserve"> : </v>
      </c>
      <c r="K207" s="12">
        <f t="shared" si="38"/>
        <v>0</v>
      </c>
      <c r="L207" s="12">
        <f t="shared" si="39"/>
        <v>0</v>
      </c>
      <c r="M207" s="50"/>
      <c r="N207" s="50"/>
      <c r="O207" s="9">
        <f>COUNTIF($I$3:I207,"*"&amp;fav&amp;"*")</f>
        <v>26</v>
      </c>
      <c r="P207" s="9">
        <f t="shared" si="40"/>
        <v>1</v>
      </c>
      <c r="Q207" s="9">
        <f t="shared" si="41"/>
        <v>0</v>
      </c>
    </row>
    <row r="208" spans="2:17" ht="15.75" x14ac:dyDescent="0.25">
      <c r="B208" s="1">
        <v>26</v>
      </c>
      <c r="C208" s="58">
        <v>44310</v>
      </c>
      <c r="D208" s="1" t="s">
        <v>46</v>
      </c>
      <c r="E208" s="1" t="s">
        <v>42</v>
      </c>
      <c r="F208" s="4"/>
      <c r="G208" s="4"/>
      <c r="H208" s="11">
        <f t="shared" si="35"/>
        <v>0</v>
      </c>
      <c r="I208" s="10" t="str">
        <f t="shared" si="36"/>
        <v>WARTA POZNAŃRAKÓW CZĘSTOCHOWA</v>
      </c>
      <c r="J208" s="12" t="str">
        <f t="shared" si="37"/>
        <v xml:space="preserve"> : </v>
      </c>
      <c r="K208" s="12">
        <f t="shared" si="38"/>
        <v>0</v>
      </c>
      <c r="L208" s="12">
        <f t="shared" si="39"/>
        <v>0</v>
      </c>
      <c r="M208" s="50"/>
      <c r="N208" s="50"/>
      <c r="O208" s="9">
        <f>COUNTIF($I$3:I208,"*"&amp;fav&amp;"*")</f>
        <v>26</v>
      </c>
      <c r="P208" s="9">
        <f t="shared" si="40"/>
        <v>0</v>
      </c>
      <c r="Q208" s="9">
        <f t="shared" si="41"/>
        <v>0</v>
      </c>
    </row>
    <row r="209" spans="2:17" ht="15.75" x14ac:dyDescent="0.25">
      <c r="B209" s="1">
        <v>26</v>
      </c>
      <c r="C209" s="58">
        <v>44310</v>
      </c>
      <c r="D209" s="1" t="s">
        <v>36</v>
      </c>
      <c r="E209" s="1" t="s">
        <v>51</v>
      </c>
      <c r="F209" s="4"/>
      <c r="G209" s="4"/>
      <c r="H209" s="11">
        <f t="shared" si="35"/>
        <v>0</v>
      </c>
      <c r="I209" s="10" t="str">
        <f t="shared" si="36"/>
        <v>ZAGŁĘBIE LUBINWISŁA KRAKÓW</v>
      </c>
      <c r="J209" s="12" t="str">
        <f t="shared" si="37"/>
        <v xml:space="preserve"> : </v>
      </c>
      <c r="K209" s="12">
        <f t="shared" si="38"/>
        <v>0</v>
      </c>
      <c r="L209" s="12">
        <f t="shared" si="39"/>
        <v>0</v>
      </c>
      <c r="M209" s="50"/>
      <c r="N209" s="50"/>
      <c r="O209" s="9">
        <f>COUNTIF($I$3:I209,"*"&amp;fav&amp;"*")</f>
        <v>26</v>
      </c>
      <c r="P209" s="9">
        <f t="shared" si="40"/>
        <v>0</v>
      </c>
      <c r="Q209" s="9">
        <f t="shared" si="41"/>
        <v>0</v>
      </c>
    </row>
    <row r="210" spans="2:17" ht="15.75" x14ac:dyDescent="0.25">
      <c r="B210" s="1">
        <v>26</v>
      </c>
      <c r="C210" s="58">
        <v>44310</v>
      </c>
      <c r="D210" s="1" t="s">
        <v>40</v>
      </c>
      <c r="E210" s="1" t="s">
        <v>49</v>
      </c>
      <c r="F210" s="4"/>
      <c r="G210" s="4"/>
      <c r="H210" s="11">
        <f t="shared" si="35"/>
        <v>0</v>
      </c>
      <c r="I210" s="10" t="str">
        <f t="shared" si="36"/>
        <v>ŚLĄSK WROCŁAWPODBESKIDZIE BIELSKO-BIAŁA</v>
      </c>
      <c r="J210" s="12" t="str">
        <f t="shared" si="37"/>
        <v xml:space="preserve"> : </v>
      </c>
      <c r="K210" s="12">
        <f t="shared" si="38"/>
        <v>0</v>
      </c>
      <c r="L210" s="12">
        <f t="shared" si="39"/>
        <v>0</v>
      </c>
      <c r="M210" s="50"/>
      <c r="N210" s="50"/>
      <c r="O210" s="9">
        <f>COUNTIF($I$3:I210,"*"&amp;fav&amp;"*")</f>
        <v>26</v>
      </c>
      <c r="P210" s="9">
        <f t="shared" si="40"/>
        <v>0</v>
      </c>
      <c r="Q210" s="9">
        <f t="shared" si="41"/>
        <v>0</v>
      </c>
    </row>
    <row r="211" spans="2:17" ht="15.75" x14ac:dyDescent="0.25">
      <c r="B211" s="1">
        <v>27</v>
      </c>
      <c r="C211" s="58">
        <v>44317</v>
      </c>
      <c r="D211" s="1" t="s">
        <v>48</v>
      </c>
      <c r="E211" s="1" t="s">
        <v>44</v>
      </c>
      <c r="F211" s="4"/>
      <c r="G211" s="4"/>
      <c r="H211" s="11">
        <f t="shared" si="35"/>
        <v>0</v>
      </c>
      <c r="I211" s="10" t="str">
        <f t="shared" si="36"/>
        <v>GÓRNIK ZABRZEWISŁA PŁOCK</v>
      </c>
      <c r="J211" s="12" t="str">
        <f t="shared" si="37"/>
        <v xml:space="preserve"> : </v>
      </c>
      <c r="K211" s="12">
        <f t="shared" si="38"/>
        <v>0</v>
      </c>
      <c r="L211" s="12">
        <f t="shared" si="39"/>
        <v>0</v>
      </c>
      <c r="M211" s="50"/>
      <c r="N211" s="50"/>
      <c r="O211" s="9">
        <f>COUNTIF($I$3:I211,"*"&amp;fav&amp;"*")</f>
        <v>27</v>
      </c>
      <c r="P211" s="9">
        <f t="shared" si="40"/>
        <v>1</v>
      </c>
      <c r="Q211" s="9">
        <f t="shared" si="41"/>
        <v>0</v>
      </c>
    </row>
    <row r="212" spans="2:17" ht="15.75" x14ac:dyDescent="0.25">
      <c r="B212" s="1">
        <v>27</v>
      </c>
      <c r="C212" s="58">
        <v>44317</v>
      </c>
      <c r="D212" s="1" t="s">
        <v>47</v>
      </c>
      <c r="E212" s="1" t="s">
        <v>43</v>
      </c>
      <c r="F212" s="4"/>
      <c r="G212" s="4"/>
      <c r="H212" s="11">
        <f t="shared" si="35"/>
        <v>0</v>
      </c>
      <c r="I212" s="10" t="str">
        <f t="shared" si="36"/>
        <v>LECHIA GDAŃSKLEGIA WARSZAWA</v>
      </c>
      <c r="J212" s="12" t="str">
        <f t="shared" si="37"/>
        <v xml:space="preserve"> : </v>
      </c>
      <c r="K212" s="12">
        <f t="shared" si="38"/>
        <v>0</v>
      </c>
      <c r="L212" s="12">
        <f t="shared" si="39"/>
        <v>0</v>
      </c>
      <c r="M212" s="50"/>
      <c r="N212" s="50"/>
      <c r="O212" s="9">
        <f>COUNTIF($I$3:I212,"*"&amp;fav&amp;"*")</f>
        <v>27</v>
      </c>
      <c r="P212" s="9">
        <f t="shared" si="40"/>
        <v>0</v>
      </c>
      <c r="Q212" s="9">
        <f t="shared" si="41"/>
        <v>0</v>
      </c>
    </row>
    <row r="213" spans="2:17" ht="15.75" x14ac:dyDescent="0.25">
      <c r="B213" s="1">
        <v>27</v>
      </c>
      <c r="C213" s="58">
        <v>44317</v>
      </c>
      <c r="D213" s="1" t="s">
        <v>49</v>
      </c>
      <c r="E213" s="1" t="s">
        <v>37</v>
      </c>
      <c r="F213" s="4"/>
      <c r="G213" s="4"/>
      <c r="H213" s="11">
        <f t="shared" si="35"/>
        <v>0</v>
      </c>
      <c r="I213" s="10" t="str">
        <f t="shared" si="36"/>
        <v>PODBESKIDZIE BIELSKO-BIAŁALECH POZNAŃ</v>
      </c>
      <c r="J213" s="12" t="str">
        <f t="shared" si="37"/>
        <v xml:space="preserve"> : </v>
      </c>
      <c r="K213" s="12">
        <f t="shared" si="38"/>
        <v>0</v>
      </c>
      <c r="L213" s="12">
        <f t="shared" si="39"/>
        <v>0</v>
      </c>
      <c r="M213" s="50"/>
      <c r="N213" s="50"/>
      <c r="O213" s="9">
        <f>COUNTIF($I$3:I213,"*"&amp;fav&amp;"*")</f>
        <v>27</v>
      </c>
      <c r="P213" s="9">
        <f t="shared" si="40"/>
        <v>0</v>
      </c>
      <c r="Q213" s="9">
        <f t="shared" si="41"/>
        <v>0</v>
      </c>
    </row>
    <row r="214" spans="2:17" ht="15.75" x14ac:dyDescent="0.25">
      <c r="B214" s="1">
        <v>27</v>
      </c>
      <c r="C214" s="58">
        <v>44317</v>
      </c>
      <c r="D214" s="1" t="s">
        <v>42</v>
      </c>
      <c r="E214" s="1" t="s">
        <v>40</v>
      </c>
      <c r="F214" s="4"/>
      <c r="G214" s="4"/>
      <c r="H214" s="11">
        <f t="shared" si="35"/>
        <v>0</v>
      </c>
      <c r="I214" s="10" t="str">
        <f t="shared" si="36"/>
        <v>RAKÓW CZĘSTOCHOWAŚLĄSK WROCŁAW</v>
      </c>
      <c r="J214" s="12" t="str">
        <f t="shared" si="37"/>
        <v xml:space="preserve"> : </v>
      </c>
      <c r="K214" s="12">
        <f t="shared" si="38"/>
        <v>0</v>
      </c>
      <c r="L214" s="12">
        <f t="shared" si="39"/>
        <v>0</v>
      </c>
      <c r="M214" s="50"/>
      <c r="N214" s="50"/>
      <c r="O214" s="9">
        <f>COUNTIF($I$3:I214,"*"&amp;fav&amp;"*")</f>
        <v>27</v>
      </c>
      <c r="P214" s="9">
        <f t="shared" si="40"/>
        <v>0</v>
      </c>
      <c r="Q214" s="9">
        <f t="shared" si="41"/>
        <v>0</v>
      </c>
    </row>
    <row r="215" spans="2:17" ht="15.75" x14ac:dyDescent="0.25">
      <c r="B215" s="1">
        <v>27</v>
      </c>
      <c r="C215" s="58">
        <v>44317</v>
      </c>
      <c r="D215" s="1" t="s">
        <v>45</v>
      </c>
      <c r="E215" s="1" t="s">
        <v>39</v>
      </c>
      <c r="F215" s="4"/>
      <c r="G215" s="4"/>
      <c r="H215" s="11">
        <f t="shared" si="35"/>
        <v>0</v>
      </c>
      <c r="I215" s="10" t="str">
        <f t="shared" si="36"/>
        <v>STAL MIELECPOGOŃ SZCZECIN</v>
      </c>
      <c r="J215" s="12" t="str">
        <f t="shared" si="37"/>
        <v xml:space="preserve"> : </v>
      </c>
      <c r="K215" s="12">
        <f t="shared" si="38"/>
        <v>0</v>
      </c>
      <c r="L215" s="12">
        <f t="shared" si="39"/>
        <v>0</v>
      </c>
      <c r="M215" s="50"/>
      <c r="N215" s="50"/>
      <c r="O215" s="9">
        <f>COUNTIF($I$3:I215,"*"&amp;fav&amp;"*")</f>
        <v>27</v>
      </c>
      <c r="P215" s="9">
        <f t="shared" si="40"/>
        <v>0</v>
      </c>
      <c r="Q215" s="9">
        <f t="shared" si="41"/>
        <v>0</v>
      </c>
    </row>
    <row r="216" spans="2:17" ht="15.75" x14ac:dyDescent="0.25">
      <c r="B216" s="1">
        <v>27</v>
      </c>
      <c r="C216" s="58">
        <v>44317</v>
      </c>
      <c r="D216" s="1" t="s">
        <v>46</v>
      </c>
      <c r="E216" s="1" t="s">
        <v>50</v>
      </c>
      <c r="F216" s="4"/>
      <c r="G216" s="4"/>
      <c r="H216" s="11">
        <f t="shared" si="35"/>
        <v>0</v>
      </c>
      <c r="I216" s="10" t="str">
        <f t="shared" si="36"/>
        <v>WARTA POZNAŃJAGIELLONIA BIAŁYSTOK</v>
      </c>
      <c r="J216" s="12" t="str">
        <f t="shared" si="37"/>
        <v xml:space="preserve"> : </v>
      </c>
      <c r="K216" s="12">
        <f t="shared" si="38"/>
        <v>0</v>
      </c>
      <c r="L216" s="12">
        <f t="shared" si="39"/>
        <v>0</v>
      </c>
      <c r="M216" s="50"/>
      <c r="N216" s="50"/>
      <c r="O216" s="9">
        <f>COUNTIF($I$3:I216,"*"&amp;fav&amp;"*")</f>
        <v>27</v>
      </c>
      <c r="P216" s="9">
        <f t="shared" si="40"/>
        <v>0</v>
      </c>
      <c r="Q216" s="9">
        <f t="shared" si="41"/>
        <v>0</v>
      </c>
    </row>
    <row r="217" spans="2:17" ht="15.75" x14ac:dyDescent="0.25">
      <c r="B217" s="1">
        <v>27</v>
      </c>
      <c r="C217" s="58">
        <v>44317</v>
      </c>
      <c r="D217" s="1" t="s">
        <v>51</v>
      </c>
      <c r="E217" s="1" t="s">
        <v>38</v>
      </c>
      <c r="F217" s="4"/>
      <c r="G217" s="4"/>
      <c r="H217" s="11">
        <f t="shared" si="35"/>
        <v>0</v>
      </c>
      <c r="I217" s="10" t="str">
        <f t="shared" si="36"/>
        <v>WISŁA KRAKÓWCRACOVIA</v>
      </c>
      <c r="J217" s="12" t="str">
        <f t="shared" si="37"/>
        <v xml:space="preserve"> : </v>
      </c>
      <c r="K217" s="12">
        <f t="shared" si="38"/>
        <v>0</v>
      </c>
      <c r="L217" s="12">
        <f t="shared" si="39"/>
        <v>0</v>
      </c>
      <c r="M217" s="50"/>
      <c r="N217" s="50"/>
      <c r="O217" s="9">
        <f>COUNTIF($I$3:I217,"*"&amp;fav&amp;"*")</f>
        <v>27</v>
      </c>
      <c r="P217" s="9">
        <f t="shared" si="40"/>
        <v>0</v>
      </c>
      <c r="Q217" s="9">
        <f t="shared" si="41"/>
        <v>0</v>
      </c>
    </row>
    <row r="218" spans="2:17" ht="15.75" x14ac:dyDescent="0.25">
      <c r="B218" s="1">
        <v>27</v>
      </c>
      <c r="C218" s="58">
        <v>44317</v>
      </c>
      <c r="D218" s="1" t="s">
        <v>36</v>
      </c>
      <c r="E218" s="1" t="s">
        <v>41</v>
      </c>
      <c r="F218" s="4"/>
      <c r="G218" s="4"/>
      <c r="H218" s="11">
        <f t="shared" si="35"/>
        <v>0</v>
      </c>
      <c r="I218" s="10" t="str">
        <f t="shared" si="36"/>
        <v>ZAGŁĘBIE LUBINPIAST GLIWICE</v>
      </c>
      <c r="J218" s="12" t="str">
        <f t="shared" si="37"/>
        <v xml:space="preserve"> : </v>
      </c>
      <c r="K218" s="12">
        <f t="shared" si="38"/>
        <v>0</v>
      </c>
      <c r="L218" s="12">
        <f t="shared" si="39"/>
        <v>0</v>
      </c>
      <c r="M218" s="50"/>
      <c r="N218" s="50"/>
      <c r="O218" s="9">
        <f>COUNTIF($I$3:I218,"*"&amp;fav&amp;"*")</f>
        <v>27</v>
      </c>
      <c r="P218" s="9">
        <f t="shared" si="40"/>
        <v>0</v>
      </c>
      <c r="Q218" s="9">
        <f t="shared" si="41"/>
        <v>0</v>
      </c>
    </row>
    <row r="219" spans="2:17" ht="15.75" x14ac:dyDescent="0.25">
      <c r="B219" s="1">
        <v>28</v>
      </c>
      <c r="C219" s="58">
        <v>44324</v>
      </c>
      <c r="D219" s="1" t="s">
        <v>38</v>
      </c>
      <c r="E219" s="1" t="s">
        <v>48</v>
      </c>
      <c r="F219" s="4"/>
      <c r="G219" s="4"/>
      <c r="H219" s="11">
        <f t="shared" si="35"/>
        <v>0</v>
      </c>
      <c r="I219" s="10" t="str">
        <f t="shared" si="36"/>
        <v>CRACOVIAGÓRNIK ZABRZE</v>
      </c>
      <c r="J219" s="12" t="str">
        <f t="shared" si="37"/>
        <v xml:space="preserve"> : </v>
      </c>
      <c r="K219" s="12">
        <f t="shared" si="38"/>
        <v>0</v>
      </c>
      <c r="L219" s="12">
        <f t="shared" si="39"/>
        <v>0</v>
      </c>
      <c r="M219" s="50"/>
      <c r="N219" s="50"/>
      <c r="O219" s="9">
        <f>COUNTIF($I$3:I219,"*"&amp;fav&amp;"*")</f>
        <v>28</v>
      </c>
      <c r="P219" s="9">
        <f t="shared" si="40"/>
        <v>1</v>
      </c>
      <c r="Q219" s="9">
        <f t="shared" si="41"/>
        <v>0</v>
      </c>
    </row>
    <row r="220" spans="2:17" ht="15.75" x14ac:dyDescent="0.25">
      <c r="B220" s="1">
        <v>28</v>
      </c>
      <c r="C220" s="58">
        <v>44324</v>
      </c>
      <c r="D220" s="1" t="s">
        <v>50</v>
      </c>
      <c r="E220" s="1" t="s">
        <v>42</v>
      </c>
      <c r="F220" s="4"/>
      <c r="G220" s="4"/>
      <c r="H220" s="11">
        <f t="shared" si="35"/>
        <v>0</v>
      </c>
      <c r="I220" s="10" t="str">
        <f t="shared" si="36"/>
        <v>JAGIELLONIA BIAŁYSTOKRAKÓW CZĘSTOCHOWA</v>
      </c>
      <c r="J220" s="12" t="str">
        <f t="shared" si="37"/>
        <v xml:space="preserve"> : </v>
      </c>
      <c r="K220" s="12">
        <f t="shared" si="38"/>
        <v>0</v>
      </c>
      <c r="L220" s="12">
        <f t="shared" si="39"/>
        <v>0</v>
      </c>
      <c r="M220" s="50"/>
      <c r="N220" s="50"/>
      <c r="O220" s="9">
        <f>COUNTIF($I$3:I220,"*"&amp;fav&amp;"*")</f>
        <v>28</v>
      </c>
      <c r="P220" s="9">
        <f t="shared" si="40"/>
        <v>0</v>
      </c>
      <c r="Q220" s="9">
        <f t="shared" si="41"/>
        <v>0</v>
      </c>
    </row>
    <row r="221" spans="2:17" ht="15.75" x14ac:dyDescent="0.25">
      <c r="B221" s="1">
        <v>28</v>
      </c>
      <c r="C221" s="58">
        <v>44324</v>
      </c>
      <c r="D221" s="1" t="s">
        <v>37</v>
      </c>
      <c r="E221" s="1" t="s">
        <v>45</v>
      </c>
      <c r="F221" s="4"/>
      <c r="G221" s="4"/>
      <c r="H221" s="11">
        <f t="shared" si="35"/>
        <v>0</v>
      </c>
      <c r="I221" s="10" t="str">
        <f t="shared" si="36"/>
        <v>LECH POZNAŃSTAL MIELEC</v>
      </c>
      <c r="J221" s="12" t="str">
        <f t="shared" si="37"/>
        <v xml:space="preserve"> : </v>
      </c>
      <c r="K221" s="12">
        <f t="shared" si="38"/>
        <v>0</v>
      </c>
      <c r="L221" s="12">
        <f t="shared" si="39"/>
        <v>0</v>
      </c>
      <c r="M221" s="50"/>
      <c r="N221" s="50"/>
      <c r="O221" s="9">
        <f>COUNTIF($I$3:I221,"*"&amp;fav&amp;"*")</f>
        <v>28</v>
      </c>
      <c r="P221" s="9">
        <f t="shared" si="40"/>
        <v>0</v>
      </c>
      <c r="Q221" s="9">
        <f t="shared" si="41"/>
        <v>0</v>
      </c>
    </row>
    <row r="222" spans="2:17" ht="15.75" x14ac:dyDescent="0.25">
      <c r="B222" s="1">
        <v>28</v>
      </c>
      <c r="C222" s="58">
        <v>44324</v>
      </c>
      <c r="D222" s="1" t="s">
        <v>43</v>
      </c>
      <c r="E222" s="1" t="s">
        <v>51</v>
      </c>
      <c r="F222" s="4"/>
      <c r="G222" s="4"/>
      <c r="H222" s="11">
        <f t="shared" si="35"/>
        <v>0</v>
      </c>
      <c r="I222" s="10" t="str">
        <f t="shared" si="36"/>
        <v>LEGIA WARSZAWAWISŁA KRAKÓW</v>
      </c>
      <c r="J222" s="12" t="str">
        <f t="shared" si="37"/>
        <v xml:space="preserve"> : </v>
      </c>
      <c r="K222" s="12">
        <f t="shared" si="38"/>
        <v>0</v>
      </c>
      <c r="L222" s="12">
        <f t="shared" si="39"/>
        <v>0</v>
      </c>
      <c r="M222" s="50"/>
      <c r="N222" s="50"/>
      <c r="O222" s="9">
        <f>COUNTIF($I$3:I222,"*"&amp;fav&amp;"*")</f>
        <v>28</v>
      </c>
      <c r="P222" s="9">
        <f t="shared" si="40"/>
        <v>0</v>
      </c>
      <c r="Q222" s="9">
        <f t="shared" si="41"/>
        <v>0</v>
      </c>
    </row>
    <row r="223" spans="2:17" ht="15.75" x14ac:dyDescent="0.25">
      <c r="B223" s="1">
        <v>28</v>
      </c>
      <c r="C223" s="58">
        <v>44324</v>
      </c>
      <c r="D223" s="1" t="s">
        <v>41</v>
      </c>
      <c r="E223" s="1" t="s">
        <v>49</v>
      </c>
      <c r="F223" s="4"/>
      <c r="G223" s="4"/>
      <c r="H223" s="11">
        <f t="shared" si="35"/>
        <v>0</v>
      </c>
      <c r="I223" s="10" t="str">
        <f t="shared" si="36"/>
        <v>PIAST GLIWICEPODBESKIDZIE BIELSKO-BIAŁA</v>
      </c>
      <c r="J223" s="12" t="str">
        <f t="shared" si="37"/>
        <v xml:space="preserve"> : </v>
      </c>
      <c r="K223" s="12">
        <f t="shared" si="38"/>
        <v>0</v>
      </c>
      <c r="L223" s="12">
        <f t="shared" si="39"/>
        <v>0</v>
      </c>
      <c r="M223" s="50"/>
      <c r="N223" s="50"/>
      <c r="O223" s="9">
        <f>COUNTIF($I$3:I223,"*"&amp;fav&amp;"*")</f>
        <v>28</v>
      </c>
      <c r="P223" s="9">
        <f t="shared" si="40"/>
        <v>0</v>
      </c>
      <c r="Q223" s="9">
        <f t="shared" si="41"/>
        <v>0</v>
      </c>
    </row>
    <row r="224" spans="2:17" ht="15.75" x14ac:dyDescent="0.25">
      <c r="B224" s="1">
        <v>28</v>
      </c>
      <c r="C224" s="58">
        <v>44324</v>
      </c>
      <c r="D224" s="1" t="s">
        <v>39</v>
      </c>
      <c r="E224" s="1" t="s">
        <v>46</v>
      </c>
      <c r="F224" s="4"/>
      <c r="G224" s="4"/>
      <c r="H224" s="11">
        <f t="shared" si="35"/>
        <v>0</v>
      </c>
      <c r="I224" s="10" t="str">
        <f t="shared" si="36"/>
        <v>POGOŃ SZCZECINWARTA POZNAŃ</v>
      </c>
      <c r="J224" s="12" t="str">
        <f t="shared" si="37"/>
        <v xml:space="preserve"> : </v>
      </c>
      <c r="K224" s="12">
        <f t="shared" si="38"/>
        <v>0</v>
      </c>
      <c r="L224" s="12">
        <f t="shared" si="39"/>
        <v>0</v>
      </c>
      <c r="M224" s="50"/>
      <c r="N224" s="50"/>
      <c r="O224" s="9">
        <f>COUNTIF($I$3:I224,"*"&amp;fav&amp;"*")</f>
        <v>28</v>
      </c>
      <c r="P224" s="9">
        <f t="shared" si="40"/>
        <v>0</v>
      </c>
      <c r="Q224" s="9">
        <f t="shared" si="41"/>
        <v>0</v>
      </c>
    </row>
    <row r="225" spans="2:17" ht="15.75" x14ac:dyDescent="0.25">
      <c r="B225" s="1">
        <v>28</v>
      </c>
      <c r="C225" s="58">
        <v>44324</v>
      </c>
      <c r="D225" s="1" t="s">
        <v>44</v>
      </c>
      <c r="E225" s="1" t="s">
        <v>47</v>
      </c>
      <c r="F225" s="4"/>
      <c r="G225" s="4"/>
      <c r="H225" s="11">
        <f t="shared" si="35"/>
        <v>0</v>
      </c>
      <c r="I225" s="10" t="str">
        <f t="shared" si="36"/>
        <v>WISŁA PŁOCKLECHIA GDAŃSK</v>
      </c>
      <c r="J225" s="12" t="str">
        <f t="shared" si="37"/>
        <v xml:space="preserve"> : </v>
      </c>
      <c r="K225" s="12">
        <f t="shared" si="38"/>
        <v>0</v>
      </c>
      <c r="L225" s="12">
        <f t="shared" si="39"/>
        <v>0</v>
      </c>
      <c r="M225" s="50"/>
      <c r="N225" s="50"/>
      <c r="O225" s="9">
        <f>COUNTIF($I$3:I225,"*"&amp;fav&amp;"*")</f>
        <v>28</v>
      </c>
      <c r="P225" s="9">
        <f t="shared" si="40"/>
        <v>0</v>
      </c>
      <c r="Q225" s="9">
        <f t="shared" si="41"/>
        <v>0</v>
      </c>
    </row>
    <row r="226" spans="2:17" ht="15.75" x14ac:dyDescent="0.25">
      <c r="B226" s="1">
        <v>28</v>
      </c>
      <c r="C226" s="58">
        <v>44324</v>
      </c>
      <c r="D226" s="1" t="s">
        <v>40</v>
      </c>
      <c r="E226" s="1" t="s">
        <v>36</v>
      </c>
      <c r="F226" s="4"/>
      <c r="G226" s="4"/>
      <c r="H226" s="11">
        <f t="shared" si="35"/>
        <v>0</v>
      </c>
      <c r="I226" s="10" t="str">
        <f t="shared" si="36"/>
        <v>ŚLĄSK WROCŁAWZAGŁĘBIE LUBIN</v>
      </c>
      <c r="J226" s="12" t="str">
        <f t="shared" si="37"/>
        <v xml:space="preserve"> : </v>
      </c>
      <c r="K226" s="12">
        <f t="shared" si="38"/>
        <v>0</v>
      </c>
      <c r="L226" s="12">
        <f t="shared" si="39"/>
        <v>0</v>
      </c>
      <c r="M226" s="50"/>
      <c r="N226" s="50"/>
      <c r="O226" s="9">
        <f>COUNTIF($I$3:I226,"*"&amp;fav&amp;"*")</f>
        <v>28</v>
      </c>
      <c r="P226" s="9">
        <f t="shared" si="40"/>
        <v>0</v>
      </c>
      <c r="Q226" s="9">
        <f t="shared" si="41"/>
        <v>0</v>
      </c>
    </row>
    <row r="227" spans="2:17" ht="15.75" x14ac:dyDescent="0.25">
      <c r="B227" s="1">
        <v>29</v>
      </c>
      <c r="C227" s="58">
        <v>44328</v>
      </c>
      <c r="D227" s="1" t="s">
        <v>48</v>
      </c>
      <c r="E227" s="1" t="s">
        <v>50</v>
      </c>
      <c r="F227" s="4"/>
      <c r="G227" s="4"/>
      <c r="H227" s="11">
        <f t="shared" si="35"/>
        <v>0</v>
      </c>
      <c r="I227" s="10" t="str">
        <f t="shared" si="36"/>
        <v>GÓRNIK ZABRZEJAGIELLONIA BIAŁYSTOK</v>
      </c>
      <c r="J227" s="12" t="str">
        <f t="shared" si="37"/>
        <v xml:space="preserve"> : </v>
      </c>
      <c r="K227" s="12">
        <f t="shared" si="38"/>
        <v>0</v>
      </c>
      <c r="L227" s="12">
        <f t="shared" si="39"/>
        <v>0</v>
      </c>
      <c r="M227" s="50"/>
      <c r="N227" s="50"/>
      <c r="O227" s="9">
        <f>COUNTIF($I$3:I227,"*"&amp;fav&amp;"*")</f>
        <v>29</v>
      </c>
      <c r="P227" s="9">
        <f t="shared" si="40"/>
        <v>1</v>
      </c>
      <c r="Q227" s="9">
        <f t="shared" si="41"/>
        <v>0</v>
      </c>
    </row>
    <row r="228" spans="2:17" ht="15.75" x14ac:dyDescent="0.25">
      <c r="B228" s="1">
        <v>29</v>
      </c>
      <c r="C228" s="58">
        <v>44328</v>
      </c>
      <c r="D228" s="1" t="s">
        <v>47</v>
      </c>
      <c r="E228" s="1" t="s">
        <v>38</v>
      </c>
      <c r="F228" s="4"/>
      <c r="G228" s="4"/>
      <c r="H228" s="11">
        <f t="shared" si="35"/>
        <v>0</v>
      </c>
      <c r="I228" s="10" t="str">
        <f t="shared" si="36"/>
        <v>LECHIA GDAŃSKCRACOVIA</v>
      </c>
      <c r="J228" s="12" t="str">
        <f t="shared" si="37"/>
        <v xml:space="preserve"> : </v>
      </c>
      <c r="K228" s="12">
        <f t="shared" si="38"/>
        <v>0</v>
      </c>
      <c r="L228" s="12">
        <f t="shared" si="39"/>
        <v>0</v>
      </c>
      <c r="M228" s="50"/>
      <c r="N228" s="50"/>
      <c r="O228" s="9">
        <f>COUNTIF($I$3:I228,"*"&amp;fav&amp;"*")</f>
        <v>29</v>
      </c>
      <c r="P228" s="9">
        <f t="shared" si="40"/>
        <v>0</v>
      </c>
      <c r="Q228" s="9">
        <f t="shared" si="41"/>
        <v>0</v>
      </c>
    </row>
    <row r="229" spans="2:17" ht="15.75" x14ac:dyDescent="0.25">
      <c r="B229" s="1">
        <v>29</v>
      </c>
      <c r="C229" s="58">
        <v>44328</v>
      </c>
      <c r="D229" s="1" t="s">
        <v>49</v>
      </c>
      <c r="E229" s="1" t="s">
        <v>44</v>
      </c>
      <c r="F229" s="4"/>
      <c r="G229" s="4"/>
      <c r="H229" s="11">
        <f t="shared" si="35"/>
        <v>0</v>
      </c>
      <c r="I229" s="10" t="str">
        <f t="shared" si="36"/>
        <v>PODBESKIDZIE BIELSKO-BIAŁAWISŁA PŁOCK</v>
      </c>
      <c r="J229" s="12" t="str">
        <f t="shared" si="37"/>
        <v xml:space="preserve"> : </v>
      </c>
      <c r="K229" s="12">
        <f t="shared" si="38"/>
        <v>0</v>
      </c>
      <c r="L229" s="12">
        <f t="shared" si="39"/>
        <v>0</v>
      </c>
      <c r="M229" s="50"/>
      <c r="N229" s="50"/>
      <c r="O229" s="9">
        <f>COUNTIF($I$3:I229,"*"&amp;fav&amp;"*")</f>
        <v>29</v>
      </c>
      <c r="P229" s="9">
        <f t="shared" si="40"/>
        <v>0</v>
      </c>
      <c r="Q229" s="9">
        <f t="shared" si="41"/>
        <v>0</v>
      </c>
    </row>
    <row r="230" spans="2:17" ht="15.75" x14ac:dyDescent="0.25">
      <c r="B230" s="1">
        <v>29</v>
      </c>
      <c r="C230" s="58">
        <v>44328</v>
      </c>
      <c r="D230" s="1" t="s">
        <v>42</v>
      </c>
      <c r="E230" s="1" t="s">
        <v>41</v>
      </c>
      <c r="F230" s="4"/>
      <c r="G230" s="4"/>
      <c r="H230" s="11">
        <f t="shared" si="35"/>
        <v>0</v>
      </c>
      <c r="I230" s="10" t="str">
        <f t="shared" si="36"/>
        <v>RAKÓW CZĘSTOCHOWAPIAST GLIWICE</v>
      </c>
      <c r="J230" s="12" t="str">
        <f t="shared" si="37"/>
        <v xml:space="preserve"> : </v>
      </c>
      <c r="K230" s="12">
        <f t="shared" si="38"/>
        <v>0</v>
      </c>
      <c r="L230" s="12">
        <f t="shared" si="39"/>
        <v>0</v>
      </c>
      <c r="M230" s="50"/>
      <c r="N230" s="50"/>
      <c r="O230" s="9">
        <f>COUNTIF($I$3:I230,"*"&amp;fav&amp;"*")</f>
        <v>29</v>
      </c>
      <c r="P230" s="9">
        <f t="shared" si="40"/>
        <v>0</v>
      </c>
      <c r="Q230" s="9">
        <f t="shared" si="41"/>
        <v>0</v>
      </c>
    </row>
    <row r="231" spans="2:17" ht="15.75" x14ac:dyDescent="0.25">
      <c r="B231" s="1">
        <v>29</v>
      </c>
      <c r="C231" s="58">
        <v>44328</v>
      </c>
      <c r="D231" s="1" t="s">
        <v>45</v>
      </c>
      <c r="E231" s="1" t="s">
        <v>43</v>
      </c>
      <c r="F231" s="4"/>
      <c r="G231" s="4"/>
      <c r="H231" s="11">
        <f t="shared" si="35"/>
        <v>0</v>
      </c>
      <c r="I231" s="10" t="str">
        <f t="shared" si="36"/>
        <v>STAL MIELECLEGIA WARSZAWA</v>
      </c>
      <c r="J231" s="12" t="str">
        <f t="shared" si="37"/>
        <v xml:space="preserve"> : </v>
      </c>
      <c r="K231" s="12">
        <f t="shared" si="38"/>
        <v>0</v>
      </c>
      <c r="L231" s="12">
        <f t="shared" si="39"/>
        <v>0</v>
      </c>
      <c r="M231" s="50"/>
      <c r="N231" s="50"/>
      <c r="O231" s="9">
        <f>COUNTIF($I$3:I231,"*"&amp;fav&amp;"*")</f>
        <v>29</v>
      </c>
      <c r="P231" s="9">
        <f t="shared" si="40"/>
        <v>0</v>
      </c>
      <c r="Q231" s="9">
        <f t="shared" si="41"/>
        <v>0</v>
      </c>
    </row>
    <row r="232" spans="2:17" ht="15.75" x14ac:dyDescent="0.25">
      <c r="B232" s="1">
        <v>29</v>
      </c>
      <c r="C232" s="58">
        <v>44328</v>
      </c>
      <c r="D232" s="1" t="s">
        <v>46</v>
      </c>
      <c r="E232" s="1" t="s">
        <v>40</v>
      </c>
      <c r="F232" s="4"/>
      <c r="G232" s="4"/>
      <c r="H232" s="11">
        <f t="shared" si="35"/>
        <v>0</v>
      </c>
      <c r="I232" s="10" t="str">
        <f t="shared" si="36"/>
        <v>WARTA POZNAŃŚLĄSK WROCŁAW</v>
      </c>
      <c r="J232" s="12" t="str">
        <f t="shared" si="37"/>
        <v xml:space="preserve"> : </v>
      </c>
      <c r="K232" s="12">
        <f t="shared" si="38"/>
        <v>0</v>
      </c>
      <c r="L232" s="12">
        <f t="shared" si="39"/>
        <v>0</v>
      </c>
      <c r="M232" s="50"/>
      <c r="N232" s="50"/>
      <c r="O232" s="9">
        <f>COUNTIF($I$3:I232,"*"&amp;fav&amp;"*")</f>
        <v>29</v>
      </c>
      <c r="P232" s="9">
        <f t="shared" si="40"/>
        <v>0</v>
      </c>
      <c r="Q232" s="9">
        <f t="shared" si="41"/>
        <v>0</v>
      </c>
    </row>
    <row r="233" spans="2:17" ht="15.75" x14ac:dyDescent="0.25">
      <c r="B233" s="1">
        <v>29</v>
      </c>
      <c r="C233" s="58">
        <v>44328</v>
      </c>
      <c r="D233" s="1" t="s">
        <v>51</v>
      </c>
      <c r="E233" s="1" t="s">
        <v>37</v>
      </c>
      <c r="F233" s="4"/>
      <c r="G233" s="4"/>
      <c r="H233" s="11">
        <f t="shared" si="35"/>
        <v>0</v>
      </c>
      <c r="I233" s="10" t="str">
        <f t="shared" si="36"/>
        <v>WISŁA KRAKÓWLECH POZNAŃ</v>
      </c>
      <c r="J233" s="12" t="str">
        <f t="shared" si="37"/>
        <v xml:space="preserve"> : </v>
      </c>
      <c r="K233" s="12">
        <f t="shared" si="38"/>
        <v>0</v>
      </c>
      <c r="L233" s="12">
        <f t="shared" si="39"/>
        <v>0</v>
      </c>
      <c r="M233" s="50"/>
      <c r="N233" s="50"/>
      <c r="O233" s="9">
        <f>COUNTIF($I$3:I233,"*"&amp;fav&amp;"*")</f>
        <v>29</v>
      </c>
      <c r="P233" s="9">
        <f t="shared" si="40"/>
        <v>0</v>
      </c>
      <c r="Q233" s="9">
        <f t="shared" si="41"/>
        <v>0</v>
      </c>
    </row>
    <row r="234" spans="2:17" ht="15.75" x14ac:dyDescent="0.25">
      <c r="B234" s="1">
        <v>29</v>
      </c>
      <c r="C234" s="58">
        <v>44328</v>
      </c>
      <c r="D234" s="1" t="s">
        <v>36</v>
      </c>
      <c r="E234" s="1" t="s">
        <v>39</v>
      </c>
      <c r="F234" s="4"/>
      <c r="G234" s="4"/>
      <c r="H234" s="11">
        <f t="shared" si="35"/>
        <v>0</v>
      </c>
      <c r="I234" s="10" t="str">
        <f t="shared" si="36"/>
        <v>ZAGŁĘBIE LUBINPOGOŃ SZCZECIN</v>
      </c>
      <c r="J234" s="12" t="str">
        <f t="shared" si="37"/>
        <v xml:space="preserve"> : </v>
      </c>
      <c r="K234" s="12">
        <f t="shared" si="38"/>
        <v>0</v>
      </c>
      <c r="L234" s="12">
        <f t="shared" si="39"/>
        <v>0</v>
      </c>
      <c r="M234" s="50"/>
      <c r="N234" s="50"/>
      <c r="O234" s="9">
        <f>COUNTIF($I$3:I234,"*"&amp;fav&amp;"*")</f>
        <v>29</v>
      </c>
      <c r="P234" s="9">
        <f t="shared" si="40"/>
        <v>0</v>
      </c>
      <c r="Q234" s="9">
        <f t="shared" si="41"/>
        <v>0</v>
      </c>
    </row>
    <row r="235" spans="2:17" ht="15.75" x14ac:dyDescent="0.25">
      <c r="B235" s="1">
        <v>30</v>
      </c>
      <c r="C235" s="58">
        <v>44332</v>
      </c>
      <c r="D235" s="1" t="s">
        <v>38</v>
      </c>
      <c r="E235" s="1" t="s">
        <v>46</v>
      </c>
      <c r="F235" s="4"/>
      <c r="G235" s="4"/>
      <c r="H235" s="11">
        <f t="shared" si="35"/>
        <v>0</v>
      </c>
      <c r="I235" s="10" t="str">
        <f t="shared" si="36"/>
        <v>CRACOVIAWARTA POZNAŃ</v>
      </c>
      <c r="J235" s="12" t="str">
        <f t="shared" si="37"/>
        <v xml:space="preserve"> : </v>
      </c>
      <c r="K235" s="12">
        <f t="shared" si="38"/>
        <v>0</v>
      </c>
      <c r="L235" s="12">
        <f t="shared" si="39"/>
        <v>0</v>
      </c>
      <c r="M235" s="50"/>
      <c r="N235" s="50"/>
      <c r="O235" s="9">
        <f>COUNTIF($I$3:I235,"*"&amp;fav&amp;"*")</f>
        <v>29</v>
      </c>
      <c r="P235" s="9">
        <f t="shared" si="40"/>
        <v>0</v>
      </c>
      <c r="Q235" s="9">
        <f t="shared" si="41"/>
        <v>0</v>
      </c>
    </row>
    <row r="236" spans="2:17" ht="15.75" x14ac:dyDescent="0.25">
      <c r="B236" s="1">
        <v>30</v>
      </c>
      <c r="C236" s="58">
        <v>44332</v>
      </c>
      <c r="D236" s="1" t="s">
        <v>50</v>
      </c>
      <c r="E236" s="1" t="s">
        <v>47</v>
      </c>
      <c r="F236" s="4"/>
      <c r="G236" s="4"/>
      <c r="H236" s="11">
        <f t="shared" si="35"/>
        <v>0</v>
      </c>
      <c r="I236" s="10" t="str">
        <f t="shared" si="36"/>
        <v>JAGIELLONIA BIAŁYSTOKLECHIA GDAŃSK</v>
      </c>
      <c r="J236" s="12" t="str">
        <f t="shared" si="37"/>
        <v xml:space="preserve"> : </v>
      </c>
      <c r="K236" s="12">
        <f t="shared" si="38"/>
        <v>0</v>
      </c>
      <c r="L236" s="12">
        <f t="shared" si="39"/>
        <v>0</v>
      </c>
      <c r="M236" s="50"/>
      <c r="N236" s="50"/>
      <c r="O236" s="9">
        <f>COUNTIF($I$3:I236,"*"&amp;fav&amp;"*")</f>
        <v>29</v>
      </c>
      <c r="P236" s="9">
        <f t="shared" si="40"/>
        <v>0</v>
      </c>
      <c r="Q236" s="9">
        <f t="shared" si="41"/>
        <v>0</v>
      </c>
    </row>
    <row r="237" spans="2:17" ht="15.75" x14ac:dyDescent="0.25">
      <c r="B237" s="1">
        <v>30</v>
      </c>
      <c r="C237" s="58">
        <v>44332</v>
      </c>
      <c r="D237" s="1" t="s">
        <v>37</v>
      </c>
      <c r="E237" s="1" t="s">
        <v>48</v>
      </c>
      <c r="F237" s="4"/>
      <c r="G237" s="4"/>
      <c r="H237" s="11">
        <f t="shared" si="35"/>
        <v>0</v>
      </c>
      <c r="I237" s="10" t="str">
        <f t="shared" si="36"/>
        <v>LECH POZNAŃGÓRNIK ZABRZE</v>
      </c>
      <c r="J237" s="12" t="str">
        <f t="shared" si="37"/>
        <v xml:space="preserve"> : </v>
      </c>
      <c r="K237" s="12">
        <f t="shared" si="38"/>
        <v>0</v>
      </c>
      <c r="L237" s="12">
        <f t="shared" si="39"/>
        <v>0</v>
      </c>
      <c r="M237" s="50"/>
      <c r="N237" s="50"/>
      <c r="O237" s="9">
        <f>COUNTIF($I$3:I237,"*"&amp;fav&amp;"*")</f>
        <v>30</v>
      </c>
      <c r="P237" s="9">
        <f t="shared" si="40"/>
        <v>1</v>
      </c>
      <c r="Q237" s="9">
        <f t="shared" si="41"/>
        <v>0</v>
      </c>
    </row>
    <row r="238" spans="2:17" ht="15.75" x14ac:dyDescent="0.25">
      <c r="B238" s="1">
        <v>30</v>
      </c>
      <c r="C238" s="58">
        <v>44332</v>
      </c>
      <c r="D238" s="1" t="s">
        <v>43</v>
      </c>
      <c r="E238" s="1" t="s">
        <v>49</v>
      </c>
      <c r="F238" s="4"/>
      <c r="G238" s="4"/>
      <c r="H238" s="11">
        <f t="shared" si="35"/>
        <v>0</v>
      </c>
      <c r="I238" s="10" t="str">
        <f t="shared" si="36"/>
        <v>LEGIA WARSZAWAPODBESKIDZIE BIELSKO-BIAŁA</v>
      </c>
      <c r="J238" s="12" t="str">
        <f t="shared" si="37"/>
        <v xml:space="preserve"> : </v>
      </c>
      <c r="K238" s="12">
        <f t="shared" si="38"/>
        <v>0</v>
      </c>
      <c r="L238" s="12">
        <f t="shared" si="39"/>
        <v>0</v>
      </c>
      <c r="M238" s="50"/>
      <c r="N238" s="50"/>
      <c r="O238" s="9">
        <f>COUNTIF($I$3:I238,"*"&amp;fav&amp;"*")</f>
        <v>30</v>
      </c>
      <c r="P238" s="9">
        <f t="shared" si="40"/>
        <v>0</v>
      </c>
      <c r="Q238" s="9">
        <f t="shared" si="41"/>
        <v>0</v>
      </c>
    </row>
    <row r="239" spans="2:17" ht="15.75" x14ac:dyDescent="0.25">
      <c r="B239" s="1">
        <v>30</v>
      </c>
      <c r="C239" s="58">
        <v>44332</v>
      </c>
      <c r="D239" s="1" t="s">
        <v>41</v>
      </c>
      <c r="E239" s="1" t="s">
        <v>51</v>
      </c>
      <c r="F239" s="4"/>
      <c r="G239" s="4"/>
      <c r="H239" s="11">
        <f t="shared" si="35"/>
        <v>0</v>
      </c>
      <c r="I239" s="10" t="str">
        <f t="shared" si="36"/>
        <v>PIAST GLIWICEWISŁA KRAKÓW</v>
      </c>
      <c r="J239" s="12" t="str">
        <f t="shared" si="37"/>
        <v xml:space="preserve"> : </v>
      </c>
      <c r="K239" s="12">
        <f t="shared" si="38"/>
        <v>0</v>
      </c>
      <c r="L239" s="12">
        <f t="shared" si="39"/>
        <v>0</v>
      </c>
      <c r="M239" s="50"/>
      <c r="N239" s="50"/>
      <c r="O239" s="9">
        <f>COUNTIF($I$3:I239,"*"&amp;fav&amp;"*")</f>
        <v>30</v>
      </c>
      <c r="P239" s="9">
        <f t="shared" si="40"/>
        <v>0</v>
      </c>
      <c r="Q239" s="9">
        <f t="shared" si="41"/>
        <v>0</v>
      </c>
    </row>
    <row r="240" spans="2:17" ht="15.75" x14ac:dyDescent="0.25">
      <c r="B240" s="1">
        <v>30</v>
      </c>
      <c r="C240" s="58">
        <v>44332</v>
      </c>
      <c r="D240" s="1" t="s">
        <v>39</v>
      </c>
      <c r="E240" s="1" t="s">
        <v>42</v>
      </c>
      <c r="F240" s="4"/>
      <c r="G240" s="4"/>
      <c r="H240" s="11">
        <f t="shared" si="35"/>
        <v>0</v>
      </c>
      <c r="I240" s="10" t="str">
        <f t="shared" si="36"/>
        <v>POGOŃ SZCZECINRAKÓW CZĘSTOCHOWA</v>
      </c>
      <c r="J240" s="12" t="str">
        <f t="shared" si="37"/>
        <v xml:space="preserve"> : </v>
      </c>
      <c r="K240" s="12">
        <f t="shared" si="38"/>
        <v>0</v>
      </c>
      <c r="L240" s="12">
        <f t="shared" si="39"/>
        <v>0</v>
      </c>
      <c r="M240" s="50"/>
      <c r="N240" s="50"/>
      <c r="O240" s="9">
        <f>COUNTIF($I$3:I240,"*"&amp;fav&amp;"*")</f>
        <v>30</v>
      </c>
      <c r="P240" s="9">
        <f t="shared" si="40"/>
        <v>0</v>
      </c>
      <c r="Q240" s="9">
        <f t="shared" si="41"/>
        <v>0</v>
      </c>
    </row>
    <row r="241" spans="2:17" ht="15.75" x14ac:dyDescent="0.25">
      <c r="B241" s="1">
        <v>30</v>
      </c>
      <c r="C241" s="58">
        <v>44332</v>
      </c>
      <c r="D241" s="1" t="s">
        <v>44</v>
      </c>
      <c r="E241" s="1" t="s">
        <v>36</v>
      </c>
      <c r="F241" s="4"/>
      <c r="G241" s="4"/>
      <c r="H241" s="11">
        <f t="shared" si="35"/>
        <v>0</v>
      </c>
      <c r="I241" s="10" t="str">
        <f t="shared" si="36"/>
        <v>WISŁA PŁOCKZAGŁĘBIE LUBIN</v>
      </c>
      <c r="J241" s="12" t="str">
        <f t="shared" si="37"/>
        <v xml:space="preserve"> : </v>
      </c>
      <c r="K241" s="12">
        <f t="shared" si="38"/>
        <v>0</v>
      </c>
      <c r="L241" s="12">
        <f t="shared" si="39"/>
        <v>0</v>
      </c>
      <c r="M241" s="50"/>
      <c r="N241" s="50"/>
      <c r="O241" s="9">
        <f>COUNTIF($I$3:I241,"*"&amp;fav&amp;"*")</f>
        <v>30</v>
      </c>
      <c r="P241" s="9">
        <f t="shared" si="40"/>
        <v>0</v>
      </c>
      <c r="Q241" s="9">
        <f t="shared" si="41"/>
        <v>0</v>
      </c>
    </row>
    <row r="242" spans="2:17" ht="15.75" x14ac:dyDescent="0.25">
      <c r="B242" s="1">
        <v>30</v>
      </c>
      <c r="C242" s="58">
        <v>44332</v>
      </c>
      <c r="D242" s="1" t="s">
        <v>40</v>
      </c>
      <c r="E242" s="1" t="s">
        <v>45</v>
      </c>
      <c r="F242" s="4"/>
      <c r="G242" s="4"/>
      <c r="H242" s="11">
        <f t="shared" si="35"/>
        <v>0</v>
      </c>
      <c r="I242" s="10" t="str">
        <f t="shared" si="36"/>
        <v>ŚLĄSK WROCŁAWSTAL MIELEC</v>
      </c>
      <c r="J242" s="12" t="str">
        <f t="shared" si="37"/>
        <v xml:space="preserve"> : </v>
      </c>
      <c r="K242" s="12">
        <f t="shared" si="38"/>
        <v>0</v>
      </c>
      <c r="L242" s="12">
        <f t="shared" si="39"/>
        <v>0</v>
      </c>
      <c r="M242" s="50"/>
      <c r="N242" s="50"/>
      <c r="O242" s="9">
        <f>COUNTIF($I$3:I242,"*"&amp;fav&amp;"*")</f>
        <v>30</v>
      </c>
      <c r="P242" s="9">
        <f t="shared" si="40"/>
        <v>0</v>
      </c>
      <c r="Q242" s="9">
        <f t="shared" si="41"/>
        <v>0</v>
      </c>
    </row>
    <row r="1048345" spans="25:25" x14ac:dyDescent="0.25">
      <c r="Y1048345" s="10"/>
    </row>
    <row r="1048346" spans="25:25" x14ac:dyDescent="0.25">
      <c r="Y1048346" s="12"/>
    </row>
  </sheetData>
  <sheetProtection algorithmName="SHA-512" hashValue="ymNpdDmJ3ORoN4SU4Hi8dcB2xfzsfbmD4mMUz7dm+BQIcrb/zxSS9JrjYQCqE/GllPmRbG+zoPt591B0/3aaJA==" saltValue="4amfaAJchKVWT/Gl+cr9sw==" spinCount="100000" sheet="1" selectLockedCells="1"/>
  <autoFilter ref="B2:Q242" xr:uid="{00000000-0009-0000-0000-000000000000}">
    <filterColumn colId="4" showButton="0"/>
  </autoFilter>
  <sortState xmlns:xlrd2="http://schemas.microsoft.com/office/spreadsheetml/2017/richdata2" ref="B161:AC187">
    <sortCondition ref="C161"/>
  </sortState>
  <mergeCells count="2">
    <mergeCell ref="F2:G2"/>
    <mergeCell ref="H1:Q1"/>
  </mergeCells>
  <conditionalFormatting sqref="F3:H242">
    <cfRule type="notContainsBlanks" dxfId="11" priority="16">
      <formula>LEN(TRIM(F3))&gt;0</formula>
    </cfRule>
  </conditionalFormatting>
  <conditionalFormatting sqref="D1:E1048576">
    <cfRule type="cellIs" dxfId="10" priority="12" operator="equal">
      <formula>fav</formula>
    </cfRule>
  </conditionalFormatting>
  <conditionalFormatting sqref="R2">
    <cfRule type="cellIs" dxfId="9" priority="10" operator="equal">
      <formula>fav</formula>
    </cfRule>
  </conditionalFormatting>
  <conditionalFormatting sqref="T2:AC2">
    <cfRule type="cellIs" dxfId="8" priority="7" operator="equal">
      <formula>0</formula>
    </cfRule>
    <cfRule type="cellIs" dxfId="7" priority="8" operator="equal">
      <formula>1</formula>
    </cfRule>
    <cfRule type="cellIs" dxfId="6" priority="9" operator="equal">
      <formula>3</formula>
    </cfRule>
  </conditionalFormatting>
  <conditionalFormatting sqref="Y1048346 Y2:AC2">
    <cfRule type="cellIs" dxfId="5" priority="1" operator="equal">
      <formula>0</formula>
    </cfRule>
    <cfRule type="cellIs" dxfId="4" priority="2" operator="equal">
      <formula>1</formula>
    </cfRule>
    <cfRule type="cellIs" dxfId="3" priority="3" operator="equal">
      <formula>3</formula>
    </cfRule>
  </conditionalFormatting>
  <dataValidations count="1">
    <dataValidation type="list" allowBlank="1" showInputMessage="1" showErrorMessage="1" sqref="S2" xr:uid="{00000000-0002-0000-0000-000000000000}">
      <formula1>teams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/>
  </sheetPr>
  <dimension ref="B1:BA67"/>
  <sheetViews>
    <sheetView showGridLines="0" tabSelected="1" workbookViewId="0">
      <selection activeCell="C30" sqref="C30"/>
    </sheetView>
  </sheetViews>
  <sheetFormatPr defaultColWidth="9.140625" defaultRowHeight="15" zeroHeight="1" x14ac:dyDescent="0.25"/>
  <cols>
    <col min="1" max="1" width="5.7109375" customWidth="1"/>
    <col min="2" max="2" width="7.7109375" style="3" customWidth="1"/>
    <col min="3" max="3" width="30.7109375" customWidth="1"/>
    <col min="4" max="8" width="7.7109375" customWidth="1"/>
    <col min="9" max="9" width="5.7109375" customWidth="1"/>
    <col min="10" max="10" width="7.7109375" customWidth="1"/>
    <col min="11" max="13" width="9.140625" hidden="1" customWidth="1"/>
    <col min="14" max="14" width="28.7109375" customWidth="1"/>
    <col min="15" max="30" width="7.7109375" customWidth="1"/>
    <col min="31" max="31" width="5.7109375" style="5" hidden="1" customWidth="1"/>
    <col min="32" max="35" width="5.7109375" hidden="1" customWidth="1"/>
    <col min="36" max="49" width="9.140625" hidden="1" customWidth="1"/>
    <col min="50" max="50" width="5.7109375" customWidth="1"/>
  </cols>
  <sheetData>
    <row r="1" spans="2:49" x14ac:dyDescent="0.25">
      <c r="K1" s="68"/>
      <c r="L1" s="68"/>
      <c r="M1" s="68"/>
      <c r="AE1" s="28"/>
      <c r="AF1" s="28">
        <v>1000</v>
      </c>
      <c r="AG1" s="28">
        <v>10</v>
      </c>
      <c r="AH1" s="28"/>
      <c r="AI1" s="28">
        <v>10</v>
      </c>
      <c r="AJ1" s="28">
        <v>0.01</v>
      </c>
      <c r="AK1" s="28"/>
      <c r="AL1" s="63" t="s">
        <v>23</v>
      </c>
      <c r="AM1" s="64"/>
      <c r="AN1" s="64"/>
      <c r="AO1" s="64"/>
      <c r="AP1" s="64"/>
      <c r="AQ1" s="65"/>
      <c r="AR1" s="63" t="s">
        <v>24</v>
      </c>
      <c r="AS1" s="64"/>
      <c r="AT1" s="64"/>
      <c r="AU1" s="64"/>
      <c r="AV1" s="64"/>
      <c r="AW1" s="65"/>
    </row>
    <row r="2" spans="2:49" ht="61.5" customHeight="1" x14ac:dyDescent="0.25">
      <c r="B2" s="25" t="s">
        <v>17</v>
      </c>
      <c r="C2" s="25" t="s">
        <v>16</v>
      </c>
      <c r="D2" s="25" t="s">
        <v>6</v>
      </c>
      <c r="E2" s="25" t="s">
        <v>18</v>
      </c>
      <c r="F2" s="18" t="s">
        <v>20</v>
      </c>
      <c r="G2" s="18" t="s">
        <v>21</v>
      </c>
      <c r="H2" s="18" t="s">
        <v>22</v>
      </c>
      <c r="K2" s="54" t="s">
        <v>15</v>
      </c>
      <c r="L2" s="54" t="s">
        <v>23</v>
      </c>
      <c r="M2" s="54" t="s">
        <v>24</v>
      </c>
      <c r="N2" s="35" t="s">
        <v>35</v>
      </c>
      <c r="O2" s="18" t="s">
        <v>38</v>
      </c>
      <c r="P2" s="18" t="s">
        <v>48</v>
      </c>
      <c r="Q2" s="18" t="s">
        <v>50</v>
      </c>
      <c r="R2" s="18" t="s">
        <v>37</v>
      </c>
      <c r="S2" s="18" t="s">
        <v>47</v>
      </c>
      <c r="T2" s="18" t="s">
        <v>43</v>
      </c>
      <c r="U2" s="18" t="s">
        <v>41</v>
      </c>
      <c r="V2" s="18" t="s">
        <v>49</v>
      </c>
      <c r="W2" s="18" t="s">
        <v>39</v>
      </c>
      <c r="X2" s="18" t="s">
        <v>42</v>
      </c>
      <c r="Y2" s="18" t="s">
        <v>40</v>
      </c>
      <c r="Z2" s="18" t="s">
        <v>45</v>
      </c>
      <c r="AA2" s="18" t="s">
        <v>46</v>
      </c>
      <c r="AB2" s="18" t="s">
        <v>51</v>
      </c>
      <c r="AC2" s="18" t="s">
        <v>44</v>
      </c>
      <c r="AD2" s="18" t="s">
        <v>36</v>
      </c>
      <c r="AE2" s="28" t="s">
        <v>6</v>
      </c>
      <c r="AF2" s="28" t="s">
        <v>5</v>
      </c>
      <c r="AG2" s="28" t="s">
        <v>7</v>
      </c>
      <c r="AH2" s="28" t="s">
        <v>8</v>
      </c>
      <c r="AI2" s="28" t="s">
        <v>9</v>
      </c>
      <c r="AJ2" s="28" t="s">
        <v>13</v>
      </c>
      <c r="AK2" s="28" t="s">
        <v>14</v>
      </c>
      <c r="AL2" s="28" t="s">
        <v>6</v>
      </c>
      <c r="AM2" s="28" t="s">
        <v>5</v>
      </c>
      <c r="AN2" s="28" t="s">
        <v>7</v>
      </c>
      <c r="AO2" s="28" t="s">
        <v>8</v>
      </c>
      <c r="AP2" s="28" t="s">
        <v>9</v>
      </c>
      <c r="AQ2" s="28" t="s">
        <v>14</v>
      </c>
      <c r="AR2" s="28" t="s">
        <v>6</v>
      </c>
      <c r="AS2" s="28" t="s">
        <v>5</v>
      </c>
      <c r="AT2" s="28" t="s">
        <v>7</v>
      </c>
      <c r="AU2" s="28" t="s">
        <v>8</v>
      </c>
      <c r="AV2" s="28" t="s">
        <v>9</v>
      </c>
      <c r="AW2" s="28" t="s">
        <v>14</v>
      </c>
    </row>
    <row r="3" spans="2:49" x14ac:dyDescent="0.25">
      <c r="B3" s="15">
        <v>1</v>
      </c>
      <c r="C3" s="22" t="str">
        <f t="shared" ref="C3:C18" si="0">VLOOKUP(B3,$K$3:$N$18,4,FALSE)</f>
        <v>GÓRNIK ZABRZE</v>
      </c>
      <c r="D3" s="15">
        <f>VLOOKUP(C3,$N$3:$AI$18,18,FALSE)</f>
        <v>4</v>
      </c>
      <c r="E3" s="51">
        <f t="shared" ref="E3:E18" si="1">VLOOKUP(C3,$N$3:$AI$18,19,FALSE)</f>
        <v>12</v>
      </c>
      <c r="F3" s="15">
        <f t="shared" ref="F3:F18" si="2">VLOOKUP(C3,$N$3:$AI$18,20,FALSE)</f>
        <v>12</v>
      </c>
      <c r="G3" s="15">
        <f t="shared" ref="G3:G18" si="3">VLOOKUP(C3,$N$3:$AI$18,21,FALSE)</f>
        <v>3</v>
      </c>
      <c r="H3" s="15">
        <f t="shared" ref="H3:H18" si="4">VLOOKUP(C3,$N$3:$AI$18,22,FALSE)</f>
        <v>9</v>
      </c>
      <c r="K3" s="1">
        <f>RANK(AK3,$AK$3:$AK$18)</f>
        <v>7</v>
      </c>
      <c r="L3" s="1">
        <f t="shared" ref="L3:L18" si="5">RANK(AQ3,$AQ$3:$AQ$18)</f>
        <v>4</v>
      </c>
      <c r="M3" s="1">
        <f t="shared" ref="M3:M18" si="6">RANK(AW3,$AW$3:$AW$18)</f>
        <v>9</v>
      </c>
      <c r="N3" s="43" t="s">
        <v>38</v>
      </c>
      <c r="O3" s="14" t="str">
        <f>IFERROR(VLOOKUP($N3&amp;O$2,terminarz!$I:$J,2,FALSE),"  ")</f>
        <v xml:space="preserve">  </v>
      </c>
      <c r="P3" s="2" t="str">
        <f>IFERROR(VLOOKUP($N3&amp;P$2,terminarz!$I:$J,2,FALSE),"  ")</f>
        <v xml:space="preserve"> : </v>
      </c>
      <c r="Q3" s="2" t="str">
        <f>IFERROR(VLOOKUP($N3&amp;Q$2,terminarz!$I:$J,2,FALSE),"  ")</f>
        <v xml:space="preserve"> : </v>
      </c>
      <c r="R3" s="2" t="str">
        <f>IFERROR(VLOOKUP($N3&amp;R$2,terminarz!$I:$J,2,FALSE),"  ")</f>
        <v xml:space="preserve"> : </v>
      </c>
      <c r="S3" s="2" t="str">
        <f>IFERROR(VLOOKUP($N3&amp;S$2,terminarz!$I:$J,2,FALSE),"  ")</f>
        <v xml:space="preserve"> : </v>
      </c>
      <c r="T3" s="2" t="str">
        <f>IFERROR(VLOOKUP($N3&amp;T$2,terminarz!$I:$J,2,FALSE),"  ")</f>
        <v xml:space="preserve"> : </v>
      </c>
      <c r="U3" s="2" t="str">
        <f>IFERROR(VLOOKUP($N3&amp;U$2,terminarz!$I:$J,2,FALSE),"  ")</f>
        <v xml:space="preserve"> : </v>
      </c>
      <c r="V3" s="2" t="str">
        <f>IFERROR(VLOOKUP($N3&amp;V$2,terminarz!$I:$J,2,FALSE),"  ")</f>
        <v xml:space="preserve"> : </v>
      </c>
      <c r="W3" s="2" t="str">
        <f>IFERROR(VLOOKUP($N3&amp;W$2,terminarz!$I:$J,2,FALSE),"  ")</f>
        <v>2 : 1</v>
      </c>
      <c r="X3" s="2" t="str">
        <f>IFERROR(VLOOKUP($N3&amp;X$2,terminarz!$I:$J,2,FALSE),"  ")</f>
        <v xml:space="preserve"> : </v>
      </c>
      <c r="Y3" s="2" t="str">
        <f>IFERROR(VLOOKUP($N3&amp;Y$2,terminarz!$I:$J,2,FALSE),"  ")</f>
        <v xml:space="preserve"> : </v>
      </c>
      <c r="Z3" s="2" t="str">
        <f>IFERROR(VLOOKUP($N3&amp;Z$2,terminarz!$I:$J,2,FALSE),"  ")</f>
        <v>1 : 1</v>
      </c>
      <c r="AA3" s="2" t="str">
        <f>IFERROR(VLOOKUP($N3&amp;AA$2,terminarz!$I:$J,2,FALSE),"  ")</f>
        <v xml:space="preserve"> : </v>
      </c>
      <c r="AB3" s="2" t="str">
        <f>IFERROR(VLOOKUP($N3&amp;AB$2,terminarz!$I:$J,2,FALSE),"  ")</f>
        <v xml:space="preserve"> : </v>
      </c>
      <c r="AC3" s="2" t="str">
        <f>IFERROR(VLOOKUP($N3&amp;AC$2,terminarz!$I:$J,2,FALSE),"  ")</f>
        <v xml:space="preserve"> : </v>
      </c>
      <c r="AD3" s="2" t="str">
        <f>IFERROR(VLOOKUP($N3&amp;AD$2,terminarz!$I:$J,2,FALSE),"  ")</f>
        <v xml:space="preserve"> : </v>
      </c>
      <c r="AE3" s="26">
        <f>COUNTIFS(terminarz!$D:$E,N3,terminarz!$F:$G,"&lt;&gt;"&amp;"")</f>
        <v>4</v>
      </c>
      <c r="AF3" s="27">
        <f>SUMIF(terminarz!$D:$E,N3,terminarz!$K:$L)</f>
        <v>6</v>
      </c>
      <c r="AG3" s="27">
        <f>SUMIF(terminarz!$D:$E,tabela!N3,terminarz!$F:$G)</f>
        <v>6</v>
      </c>
      <c r="AH3" s="27">
        <f>SUMIF(terminarz!$D:$E,tabela!N3,terminarz!$G:$H)</f>
        <v>5</v>
      </c>
      <c r="AI3" s="27">
        <f>AG3-AH3</f>
        <v>1</v>
      </c>
      <c r="AJ3" s="27">
        <v>1</v>
      </c>
      <c r="AK3" s="27">
        <f t="shared" ref="AK3:AK18" si="7">RANK(AF3,$AF$3:$AF$18,1)*$AF$1+RANK(AI3,$AI$3:$AI$18,1)*$AI$1+RANK(AG3,$AG$3:$AG$18,1)*$AG$1+RANK(AJ3,$AJ$3:$AJ$18,0)*$AJ$1</f>
        <v>8170.16</v>
      </c>
      <c r="AL3" s="27">
        <f>COUNTIFS(terminarz!$D:$D,N3,terminarz!$F:$F,"&lt;&gt;"&amp;"")</f>
        <v>2</v>
      </c>
      <c r="AM3" s="27">
        <f>SUMIF(terminarz!$D:$D,N3,terminarz!$K:$K)</f>
        <v>4</v>
      </c>
      <c r="AN3" s="27">
        <f>SUMIF(terminarz!$D:$D,tabela!N3,terminarz!$F:$F)</f>
        <v>3</v>
      </c>
      <c r="AO3" s="27">
        <f>SUMIF(terminarz!$D:$D,tabela!N3,terminarz!$G:$G)</f>
        <v>2</v>
      </c>
      <c r="AP3" s="27">
        <f>AN3-AO3</f>
        <v>1</v>
      </c>
      <c r="AQ3" s="27">
        <f t="shared" ref="AQ3:AQ18" si="8">RANK(AM3,$AM$3:$AM$18,1)*$AF$1+RANK(AP3,$AP$3:$AP$18,1)*$AI$1+RANK(AN3,$AN$3:$AN$18,1)*$AG$1+RANK(AJ3,$AJ$3:$AJ$18,0)*$AJ$1</f>
        <v>11180.16</v>
      </c>
      <c r="AR3" s="27">
        <f>COUNTIFS(terminarz!$E:$E,N3,terminarz!$G:$G,"&lt;&gt;"&amp;"")</f>
        <v>2</v>
      </c>
      <c r="AS3" s="27">
        <f>SUMIF(terminarz!$E:$E,N3,terminarz!$L:$L)</f>
        <v>2</v>
      </c>
      <c r="AT3" s="27">
        <f>SUMIF(terminarz!$E:$E,tabela!N3,terminarz!$G:$G)</f>
        <v>3</v>
      </c>
      <c r="AU3" s="27">
        <f>SUMIF(terminarz!$E:$E,tabela!N3,terminarz!$H:$H)</f>
        <v>3</v>
      </c>
      <c r="AV3" s="27">
        <f>AT3-AU3</f>
        <v>0</v>
      </c>
      <c r="AW3" s="27">
        <f t="shared" ref="AW3:AW18" si="9">RANK(AS3,$AS$3:$AS$18,1)*$AF$1+RANK(AV3,$AV$3:$AV$18,1)*$AI$1+RANK(AT3,$AT$3:$AT$18,1)*$AG$1+RANK(AJ3,$AJ$3:$AJ$18,0)*$AJ$1</f>
        <v>6140.16</v>
      </c>
    </row>
    <row r="4" spans="2:49" x14ac:dyDescent="0.25">
      <c r="B4" s="16">
        <v>2</v>
      </c>
      <c r="C4" s="23" t="str">
        <f t="shared" si="0"/>
        <v>RAKÓW CZĘSTOCHOWA</v>
      </c>
      <c r="D4" s="16">
        <f t="shared" ref="D4:D18" si="10">VLOOKUP(C4,$N$3:$AI$18,18,FALSE)</f>
        <v>4</v>
      </c>
      <c r="E4" s="52">
        <f t="shared" si="1"/>
        <v>9</v>
      </c>
      <c r="F4" s="16">
        <f t="shared" si="2"/>
        <v>10</v>
      </c>
      <c r="G4" s="16">
        <f t="shared" si="3"/>
        <v>5</v>
      </c>
      <c r="H4" s="16">
        <f t="shared" si="4"/>
        <v>5</v>
      </c>
      <c r="K4" s="1">
        <f t="shared" ref="K4:K18" si="11">RANK(AK4,$AK$3:$AK$18)</f>
        <v>1</v>
      </c>
      <c r="L4" s="1">
        <f t="shared" si="5"/>
        <v>2</v>
      </c>
      <c r="M4" s="1">
        <f t="shared" si="6"/>
        <v>2</v>
      </c>
      <c r="N4" s="43" t="s">
        <v>48</v>
      </c>
      <c r="O4" s="2" t="str">
        <f>IFERROR(VLOOKUP($N4&amp;O$2,terminarz!$I:$J,2,FALSE),"  ")</f>
        <v xml:space="preserve"> : </v>
      </c>
      <c r="P4" s="14" t="str">
        <f>IFERROR(VLOOKUP($N4&amp;P$2,terminarz!$I:$J,2,FALSE),"  ")</f>
        <v xml:space="preserve">  </v>
      </c>
      <c r="Q4" s="2" t="str">
        <f>IFERROR(VLOOKUP($N4&amp;Q$2,terminarz!$I:$J,2,FALSE),"  ")</f>
        <v xml:space="preserve"> : </v>
      </c>
      <c r="R4" s="2" t="str">
        <f>IFERROR(VLOOKUP($N4&amp;R$2,terminarz!$I:$J,2,FALSE),"  ")</f>
        <v xml:space="preserve"> : </v>
      </c>
      <c r="S4" s="2" t="str">
        <f>IFERROR(VLOOKUP($N4&amp;S$2,terminarz!$I:$J,2,FALSE),"  ")</f>
        <v>3 : 0</v>
      </c>
      <c r="T4" s="2" t="str">
        <f>IFERROR(VLOOKUP($N4&amp;T$2,terminarz!$I:$J,2,FALSE),"  ")</f>
        <v xml:space="preserve"> : </v>
      </c>
      <c r="U4" s="2" t="str">
        <f>IFERROR(VLOOKUP($N4&amp;U$2,terminarz!$I:$J,2,FALSE),"  ")</f>
        <v xml:space="preserve"> : </v>
      </c>
      <c r="V4" s="2" t="str">
        <f>IFERROR(VLOOKUP($N4&amp;V$2,terminarz!$I:$J,2,FALSE),"  ")</f>
        <v>4 : 2</v>
      </c>
      <c r="W4" s="2" t="str">
        <f>IFERROR(VLOOKUP($N4&amp;W$2,terminarz!$I:$J,2,FALSE),"  ")</f>
        <v xml:space="preserve"> : </v>
      </c>
      <c r="X4" s="2" t="str">
        <f>IFERROR(VLOOKUP($N4&amp;X$2,terminarz!$I:$J,2,FALSE),"  ")</f>
        <v xml:space="preserve"> : </v>
      </c>
      <c r="Y4" s="2" t="str">
        <f>IFERROR(VLOOKUP($N4&amp;Y$2,terminarz!$I:$J,2,FALSE),"  ")</f>
        <v xml:space="preserve"> : </v>
      </c>
      <c r="Z4" s="2" t="str">
        <f>IFERROR(VLOOKUP($N4&amp;Z$2,terminarz!$I:$J,2,FALSE),"  ")</f>
        <v xml:space="preserve"> : </v>
      </c>
      <c r="AA4" s="2" t="str">
        <f>IFERROR(VLOOKUP($N4&amp;AA$2,terminarz!$I:$J,2,FALSE),"  ")</f>
        <v xml:space="preserve"> : </v>
      </c>
      <c r="AB4" s="2" t="str">
        <f>IFERROR(VLOOKUP($N4&amp;AB$2,terminarz!$I:$J,2,FALSE),"  ")</f>
        <v xml:space="preserve"> : </v>
      </c>
      <c r="AC4" s="2" t="str">
        <f>IFERROR(VLOOKUP($N4&amp;AC$2,terminarz!$I:$J,2,FALSE),"  ")</f>
        <v xml:space="preserve"> : </v>
      </c>
      <c r="AD4" s="2" t="str">
        <f>IFERROR(VLOOKUP($N4&amp;AD$2,terminarz!$I:$J,2,FALSE),"  ")</f>
        <v xml:space="preserve"> : </v>
      </c>
      <c r="AE4" s="26">
        <f>COUNTIFS(terminarz!$D:$E,N4,terminarz!$F:$G,"&lt;&gt;"&amp;"")</f>
        <v>4</v>
      </c>
      <c r="AF4" s="27">
        <f>SUMIF(terminarz!$D:$E,N4,terminarz!$K:$L)</f>
        <v>12</v>
      </c>
      <c r="AG4" s="27">
        <f>SUMIF(terminarz!$D:$E,tabela!N4,terminarz!$F:$G)</f>
        <v>12</v>
      </c>
      <c r="AH4" s="27">
        <f>SUMIF(terminarz!$D:$E,tabela!N4,terminarz!$G:$H)</f>
        <v>3</v>
      </c>
      <c r="AI4" s="27">
        <f t="shared" ref="AI4:AI18" si="12">AG4-AH4</f>
        <v>9</v>
      </c>
      <c r="AJ4" s="27">
        <v>2</v>
      </c>
      <c r="AK4" s="27">
        <f t="shared" si="7"/>
        <v>16320.15</v>
      </c>
      <c r="AL4" s="27">
        <f>COUNTIFS(terminarz!$D:$D,N4,terminarz!$F:$F,"&lt;&gt;"&amp;"")</f>
        <v>2</v>
      </c>
      <c r="AM4" s="27">
        <f>SUMIF(terminarz!$D:$D,N4,terminarz!$K:$K)</f>
        <v>6</v>
      </c>
      <c r="AN4" s="27">
        <f>SUMIF(terminarz!$D:$D,tabela!N4,terminarz!$F:$F)</f>
        <v>7</v>
      </c>
      <c r="AO4" s="27">
        <f>SUMIF(terminarz!$D:$D,tabela!N4,terminarz!$G:$G)</f>
        <v>2</v>
      </c>
      <c r="AP4" s="27">
        <f t="shared" ref="AP4:AP18" si="13">AN4-AO4</f>
        <v>5</v>
      </c>
      <c r="AQ4" s="27">
        <f t="shared" si="8"/>
        <v>15320.15</v>
      </c>
      <c r="AR4" s="27">
        <f>COUNTIFS(terminarz!$E:$E,N4,terminarz!$G:$G,"&lt;&gt;"&amp;"")</f>
        <v>2</v>
      </c>
      <c r="AS4" s="27">
        <f>SUMIF(terminarz!$E:$E,N4,terminarz!$L:$L)</f>
        <v>6</v>
      </c>
      <c r="AT4" s="27">
        <f>SUMIF(terminarz!$E:$E,tabela!N4,terminarz!$G:$G)</f>
        <v>5</v>
      </c>
      <c r="AU4" s="27">
        <f>SUMIF(terminarz!$E:$E,tabela!N4,terminarz!$H:$H)</f>
        <v>1</v>
      </c>
      <c r="AV4" s="27">
        <f t="shared" ref="AV4:AV18" si="14">AT4-AU4</f>
        <v>4</v>
      </c>
      <c r="AW4" s="27">
        <f t="shared" si="9"/>
        <v>13290.15</v>
      </c>
    </row>
    <row r="5" spans="2:49" x14ac:dyDescent="0.25">
      <c r="B5" s="16">
        <v>3</v>
      </c>
      <c r="C5" s="23" t="str">
        <f t="shared" si="0"/>
        <v>JAGIELLONIA BIAŁYSTOK</v>
      </c>
      <c r="D5" s="16">
        <f t="shared" si="10"/>
        <v>4</v>
      </c>
      <c r="E5" s="52">
        <f t="shared" si="1"/>
        <v>8</v>
      </c>
      <c r="F5" s="16">
        <f t="shared" si="2"/>
        <v>6</v>
      </c>
      <c r="G5" s="16">
        <f t="shared" si="3"/>
        <v>4</v>
      </c>
      <c r="H5" s="16">
        <f t="shared" si="4"/>
        <v>2</v>
      </c>
      <c r="K5" s="1">
        <f t="shared" si="11"/>
        <v>3</v>
      </c>
      <c r="L5" s="1">
        <f t="shared" si="5"/>
        <v>9</v>
      </c>
      <c r="M5" s="1">
        <f t="shared" si="6"/>
        <v>3</v>
      </c>
      <c r="N5" s="43" t="s">
        <v>50</v>
      </c>
      <c r="O5" s="2" t="str">
        <f>IFERROR(VLOOKUP($N5&amp;O$2,terminarz!$I:$J,2,FALSE),"  ")</f>
        <v xml:space="preserve"> : </v>
      </c>
      <c r="P5" s="2" t="str">
        <f>IFERROR(VLOOKUP($N5&amp;P$2,terminarz!$I:$J,2,FALSE),"  ")</f>
        <v xml:space="preserve"> : </v>
      </c>
      <c r="Q5" s="14" t="str">
        <f>IFERROR(VLOOKUP($N5&amp;Q$2,terminarz!$I:$J,2,FALSE),"  ")</f>
        <v xml:space="preserve">  </v>
      </c>
      <c r="R5" s="2" t="str">
        <f>IFERROR(VLOOKUP($N5&amp;R$2,terminarz!$I:$J,2,FALSE),"  ")</f>
        <v xml:space="preserve"> : </v>
      </c>
      <c r="S5" s="2" t="str">
        <f>IFERROR(VLOOKUP($N5&amp;S$2,terminarz!$I:$J,2,FALSE),"  ")</f>
        <v xml:space="preserve"> : </v>
      </c>
      <c r="T5" s="2" t="str">
        <f>IFERROR(VLOOKUP($N5&amp;T$2,terminarz!$I:$J,2,FALSE),"  ")</f>
        <v xml:space="preserve"> : </v>
      </c>
      <c r="U5" s="2" t="str">
        <f>IFERROR(VLOOKUP($N5&amp;U$2,terminarz!$I:$J,2,FALSE),"  ")</f>
        <v xml:space="preserve"> : </v>
      </c>
      <c r="V5" s="2" t="str">
        <f>IFERROR(VLOOKUP($N5&amp;V$2,terminarz!$I:$J,2,FALSE),"  ")</f>
        <v>2 : 2</v>
      </c>
      <c r="W5" s="2" t="str">
        <f>IFERROR(VLOOKUP($N5&amp;W$2,terminarz!$I:$J,2,FALSE),"  ")</f>
        <v xml:space="preserve"> : </v>
      </c>
      <c r="X5" s="2" t="str">
        <f>IFERROR(VLOOKUP($N5&amp;X$2,terminarz!$I:$J,2,FALSE),"  ")</f>
        <v xml:space="preserve"> : </v>
      </c>
      <c r="Y5" s="2" t="str">
        <f>IFERROR(VLOOKUP($N5&amp;Y$2,terminarz!$I:$J,2,FALSE),"  ")</f>
        <v xml:space="preserve"> : </v>
      </c>
      <c r="Z5" s="2" t="str">
        <f>IFERROR(VLOOKUP($N5&amp;Z$2,terminarz!$I:$J,2,FALSE),"  ")</f>
        <v xml:space="preserve"> : </v>
      </c>
      <c r="AA5" s="2" t="str">
        <f>IFERROR(VLOOKUP($N5&amp;AA$2,terminarz!$I:$J,2,FALSE),"  ")</f>
        <v xml:space="preserve"> : </v>
      </c>
      <c r="AB5" s="2" t="str">
        <f>IFERROR(VLOOKUP($N5&amp;AB$2,terminarz!$I:$J,2,FALSE),"  ")</f>
        <v>1 : 1</v>
      </c>
      <c r="AC5" s="2" t="str">
        <f>IFERROR(VLOOKUP($N5&amp;AC$2,terminarz!$I:$J,2,FALSE),"  ")</f>
        <v xml:space="preserve"> : </v>
      </c>
      <c r="AD5" s="2" t="str">
        <f>IFERROR(VLOOKUP($N5&amp;AD$2,terminarz!$I:$J,2,FALSE),"  ")</f>
        <v xml:space="preserve"> : </v>
      </c>
      <c r="AE5" s="26">
        <f>COUNTIFS(terminarz!$D:$E,N5,terminarz!$F:$G,"&lt;&gt;"&amp;"")</f>
        <v>4</v>
      </c>
      <c r="AF5" s="27">
        <f>SUMIF(terminarz!$D:$E,N5,terminarz!$K:$L)</f>
        <v>8</v>
      </c>
      <c r="AG5" s="27">
        <f>SUMIF(terminarz!$D:$E,tabela!N5,terminarz!$F:$G)</f>
        <v>6</v>
      </c>
      <c r="AH5" s="27">
        <f>SUMIF(terminarz!$D:$E,tabela!N5,terminarz!$G:$H)</f>
        <v>4</v>
      </c>
      <c r="AI5" s="27">
        <f t="shared" si="12"/>
        <v>2</v>
      </c>
      <c r="AJ5" s="27">
        <v>3</v>
      </c>
      <c r="AK5" s="27">
        <f t="shared" si="7"/>
        <v>14200.14</v>
      </c>
      <c r="AL5" s="27">
        <f>COUNTIFS(terminarz!$D:$D,N5,terminarz!$F:$F,"&lt;&gt;"&amp;"")</f>
        <v>2</v>
      </c>
      <c r="AM5" s="27">
        <f>SUMIF(terminarz!$D:$D,N5,terminarz!$K:$K)</f>
        <v>2</v>
      </c>
      <c r="AN5" s="27">
        <f>SUMIF(terminarz!$D:$D,tabela!N5,terminarz!$F:$F)</f>
        <v>3</v>
      </c>
      <c r="AO5" s="27">
        <f>SUMIF(terminarz!$D:$D,tabela!N5,terminarz!$G:$G)</f>
        <v>3</v>
      </c>
      <c r="AP5" s="27">
        <f t="shared" si="13"/>
        <v>0</v>
      </c>
      <c r="AQ5" s="27">
        <f t="shared" si="8"/>
        <v>8150.14</v>
      </c>
      <c r="AR5" s="27">
        <f>COUNTIFS(terminarz!$E:$E,N5,terminarz!$G:$G,"&lt;&gt;"&amp;"")</f>
        <v>2</v>
      </c>
      <c r="AS5" s="27">
        <f>SUMIF(terminarz!$E:$E,N5,terminarz!$L:$L)</f>
        <v>6</v>
      </c>
      <c r="AT5" s="27">
        <f>SUMIF(terminarz!$E:$E,tabela!N5,terminarz!$G:$G)</f>
        <v>3</v>
      </c>
      <c r="AU5" s="27">
        <f>SUMIF(terminarz!$E:$E,tabela!N5,terminarz!$H:$H)</f>
        <v>1</v>
      </c>
      <c r="AV5" s="27">
        <f t="shared" si="14"/>
        <v>2</v>
      </c>
      <c r="AW5" s="27">
        <f t="shared" si="9"/>
        <v>13180.14</v>
      </c>
    </row>
    <row r="6" spans="2:49" x14ac:dyDescent="0.25">
      <c r="B6" s="56">
        <v>4</v>
      </c>
      <c r="C6" s="57" t="str">
        <f t="shared" si="0"/>
        <v>ŚLĄSK WROCŁAW</v>
      </c>
      <c r="D6" s="56">
        <f t="shared" si="10"/>
        <v>4</v>
      </c>
      <c r="E6" s="56">
        <f t="shared" si="1"/>
        <v>7</v>
      </c>
      <c r="F6" s="56">
        <f t="shared" si="2"/>
        <v>8</v>
      </c>
      <c r="G6" s="56">
        <f t="shared" si="3"/>
        <v>5</v>
      </c>
      <c r="H6" s="56">
        <f t="shared" si="4"/>
        <v>3</v>
      </c>
      <c r="K6" s="1">
        <f t="shared" si="11"/>
        <v>10</v>
      </c>
      <c r="L6" s="1">
        <f t="shared" si="5"/>
        <v>5</v>
      </c>
      <c r="M6" s="1">
        <f t="shared" si="6"/>
        <v>12</v>
      </c>
      <c r="N6" s="43" t="s">
        <v>37</v>
      </c>
      <c r="O6" s="2" t="str">
        <f>IFERROR(VLOOKUP($N6&amp;O$2,terminarz!$I:$J,2,FALSE),"  ")</f>
        <v xml:space="preserve"> : </v>
      </c>
      <c r="P6" s="2" t="str">
        <f>IFERROR(VLOOKUP($N6&amp;P$2,terminarz!$I:$J,2,FALSE),"  ")</f>
        <v xml:space="preserve"> : </v>
      </c>
      <c r="Q6" s="2" t="str">
        <f>IFERROR(VLOOKUP($N6&amp;Q$2,terminarz!$I:$J,2,FALSE),"  ")</f>
        <v xml:space="preserve"> : </v>
      </c>
      <c r="R6" s="14" t="str">
        <f>IFERROR(VLOOKUP($N6&amp;R$2,terminarz!$I:$J,2,FALSE),"  ")</f>
        <v xml:space="preserve">  </v>
      </c>
      <c r="S6" s="2" t="str">
        <f>IFERROR(VLOOKUP($N6&amp;S$2,terminarz!$I:$J,2,FALSE),"  ")</f>
        <v xml:space="preserve"> : </v>
      </c>
      <c r="T6" s="2" t="str">
        <f>IFERROR(VLOOKUP($N6&amp;T$2,terminarz!$I:$J,2,FALSE),"  ")</f>
        <v xml:space="preserve"> : </v>
      </c>
      <c r="U6" s="2" t="str">
        <f>IFERROR(VLOOKUP($N6&amp;U$2,terminarz!$I:$J,2,FALSE),"  ")</f>
        <v xml:space="preserve"> : </v>
      </c>
      <c r="V6" s="2" t="str">
        <f>IFERROR(VLOOKUP($N6&amp;V$2,terminarz!$I:$J,2,FALSE),"  ")</f>
        <v xml:space="preserve"> : </v>
      </c>
      <c r="W6" s="2" t="str">
        <f>IFERROR(VLOOKUP($N6&amp;W$2,terminarz!$I:$J,2,FALSE),"  ")</f>
        <v xml:space="preserve"> : </v>
      </c>
      <c r="X6" s="2" t="str">
        <f>IFERROR(VLOOKUP($N6&amp;X$2,terminarz!$I:$J,2,FALSE),"  ")</f>
        <v xml:space="preserve"> : </v>
      </c>
      <c r="Y6" s="2" t="str">
        <f>IFERROR(VLOOKUP($N6&amp;Y$2,terminarz!$I:$J,2,FALSE),"  ")</f>
        <v xml:space="preserve"> : </v>
      </c>
      <c r="Z6" s="2" t="str">
        <f>IFERROR(VLOOKUP($N6&amp;Z$2,terminarz!$I:$J,2,FALSE),"  ")</f>
        <v xml:space="preserve"> : </v>
      </c>
      <c r="AA6" s="2" t="str">
        <f>IFERROR(VLOOKUP($N6&amp;AA$2,terminarz!$I:$J,2,FALSE),"  ")</f>
        <v>1 : 0</v>
      </c>
      <c r="AB6" s="2" t="str">
        <f>IFERROR(VLOOKUP($N6&amp;AB$2,terminarz!$I:$J,2,FALSE),"  ")</f>
        <v xml:space="preserve"> : </v>
      </c>
      <c r="AC6" s="2" t="str">
        <f>IFERROR(VLOOKUP($N6&amp;AC$2,terminarz!$I:$J,2,FALSE),"  ")</f>
        <v>2 : 2</v>
      </c>
      <c r="AD6" s="2" t="str">
        <f>IFERROR(VLOOKUP($N6&amp;AD$2,terminarz!$I:$J,2,FALSE),"  ")</f>
        <v xml:space="preserve"> : </v>
      </c>
      <c r="AE6" s="26">
        <f>COUNTIFS(terminarz!$D:$E,N6,terminarz!$F:$G,"&lt;&gt;"&amp;"")</f>
        <v>4</v>
      </c>
      <c r="AF6" s="27">
        <f>SUMIF(terminarz!$D:$E,N6,terminarz!$K:$L)</f>
        <v>5</v>
      </c>
      <c r="AG6" s="27">
        <f>SUMIF(terminarz!$D:$E,tabela!N6,terminarz!$F:$G)</f>
        <v>7</v>
      </c>
      <c r="AH6" s="27">
        <f>SUMIF(terminarz!$D:$E,tabela!N6,terminarz!$G:$H)</f>
        <v>7</v>
      </c>
      <c r="AI6" s="27">
        <f t="shared" si="12"/>
        <v>0</v>
      </c>
      <c r="AJ6" s="27">
        <v>4</v>
      </c>
      <c r="AK6" s="27">
        <f t="shared" si="7"/>
        <v>6200.13</v>
      </c>
      <c r="AL6" s="27">
        <f>COUNTIFS(terminarz!$D:$D,N6,terminarz!$F:$F,"&lt;&gt;"&amp;"")</f>
        <v>2</v>
      </c>
      <c r="AM6" s="27">
        <f>SUMIF(terminarz!$D:$D,N6,terminarz!$K:$K)</f>
        <v>4</v>
      </c>
      <c r="AN6" s="27">
        <f>SUMIF(terminarz!$D:$D,tabela!N6,terminarz!$F:$F)</f>
        <v>3</v>
      </c>
      <c r="AO6" s="27">
        <f>SUMIF(terminarz!$D:$D,tabela!N6,terminarz!$G:$G)</f>
        <v>2</v>
      </c>
      <c r="AP6" s="27">
        <f t="shared" si="13"/>
        <v>1</v>
      </c>
      <c r="AQ6" s="27">
        <f t="shared" si="8"/>
        <v>11180.13</v>
      </c>
      <c r="AR6" s="27">
        <f>COUNTIFS(terminarz!$E:$E,N6,terminarz!$G:$G,"&lt;&gt;"&amp;"")</f>
        <v>2</v>
      </c>
      <c r="AS6" s="27">
        <f>SUMIF(terminarz!$E:$E,N6,terminarz!$L:$L)</f>
        <v>1</v>
      </c>
      <c r="AT6" s="27">
        <f>SUMIF(terminarz!$E:$E,tabela!N6,terminarz!$G:$G)</f>
        <v>4</v>
      </c>
      <c r="AU6" s="27">
        <f>SUMIF(terminarz!$E:$E,tabela!N6,terminarz!$H:$H)</f>
        <v>5</v>
      </c>
      <c r="AV6" s="27">
        <f t="shared" si="14"/>
        <v>-1</v>
      </c>
      <c r="AW6" s="27">
        <f t="shared" si="9"/>
        <v>3170.13</v>
      </c>
    </row>
    <row r="7" spans="2:49" x14ac:dyDescent="0.25">
      <c r="B7" s="56">
        <v>5</v>
      </c>
      <c r="C7" s="57" t="str">
        <f t="shared" si="0"/>
        <v>POGOŃ SZCZECIN</v>
      </c>
      <c r="D7" s="56">
        <f t="shared" si="10"/>
        <v>4</v>
      </c>
      <c r="E7" s="56">
        <f t="shared" si="1"/>
        <v>7</v>
      </c>
      <c r="F7" s="56">
        <f t="shared" si="2"/>
        <v>5</v>
      </c>
      <c r="G7" s="56">
        <f t="shared" si="3"/>
        <v>4</v>
      </c>
      <c r="H7" s="56">
        <f t="shared" si="4"/>
        <v>1</v>
      </c>
      <c r="K7" s="1">
        <f t="shared" si="11"/>
        <v>8</v>
      </c>
      <c r="L7" s="1">
        <f t="shared" si="5"/>
        <v>7</v>
      </c>
      <c r="M7" s="1">
        <f t="shared" si="6"/>
        <v>8</v>
      </c>
      <c r="N7" s="43" t="s">
        <v>47</v>
      </c>
      <c r="O7" s="2" t="str">
        <f>IFERROR(VLOOKUP($N7&amp;O$2,terminarz!$I:$J,2,FALSE),"  ")</f>
        <v xml:space="preserve"> : </v>
      </c>
      <c r="P7" s="2" t="str">
        <f>IFERROR(VLOOKUP($N7&amp;P$2,terminarz!$I:$J,2,FALSE),"  ")</f>
        <v xml:space="preserve"> : </v>
      </c>
      <c r="Q7" s="2" t="str">
        <f>IFERROR(VLOOKUP($N7&amp;Q$2,terminarz!$I:$J,2,FALSE),"  ")</f>
        <v xml:space="preserve"> : </v>
      </c>
      <c r="R7" s="2" t="str">
        <f>IFERROR(VLOOKUP($N7&amp;R$2,terminarz!$I:$J,2,FALSE),"  ")</f>
        <v xml:space="preserve"> : </v>
      </c>
      <c r="S7" s="14" t="str">
        <f>IFERROR(VLOOKUP($N7&amp;S$2,terminarz!$I:$J,2,FALSE),"  ")</f>
        <v xml:space="preserve">  </v>
      </c>
      <c r="T7" s="2" t="str">
        <f>IFERROR(VLOOKUP($N7&amp;T$2,terminarz!$I:$J,2,FALSE),"  ")</f>
        <v xml:space="preserve"> : </v>
      </c>
      <c r="U7" s="2" t="str">
        <f>IFERROR(VLOOKUP($N7&amp;U$2,terminarz!$I:$J,2,FALSE),"  ")</f>
        <v xml:space="preserve"> : </v>
      </c>
      <c r="V7" s="2" t="str">
        <f>IFERROR(VLOOKUP($N7&amp;V$2,terminarz!$I:$J,2,FALSE),"  ")</f>
        <v xml:space="preserve"> : </v>
      </c>
      <c r="W7" s="2" t="str">
        <f>IFERROR(VLOOKUP($N7&amp;W$2,terminarz!$I:$J,2,FALSE),"  ")</f>
        <v xml:space="preserve"> : </v>
      </c>
      <c r="X7" s="2" t="str">
        <f>IFERROR(VLOOKUP($N7&amp;X$2,terminarz!$I:$J,2,FALSE),"  ")</f>
        <v>1 : 3</v>
      </c>
      <c r="Y7" s="2" t="str">
        <f>IFERROR(VLOOKUP($N7&amp;Y$2,terminarz!$I:$J,2,FALSE),"  ")</f>
        <v xml:space="preserve"> : </v>
      </c>
      <c r="Z7" s="2" t="str">
        <f>IFERROR(VLOOKUP($N7&amp;Z$2,terminarz!$I:$J,2,FALSE),"  ")</f>
        <v>4 : 2</v>
      </c>
      <c r="AA7" s="2" t="str">
        <f>IFERROR(VLOOKUP($N7&amp;AA$2,terminarz!$I:$J,2,FALSE),"  ")</f>
        <v xml:space="preserve"> : </v>
      </c>
      <c r="AB7" s="2" t="str">
        <f>IFERROR(VLOOKUP($N7&amp;AB$2,terminarz!$I:$J,2,FALSE),"  ")</f>
        <v xml:space="preserve"> : </v>
      </c>
      <c r="AC7" s="2" t="str">
        <f>IFERROR(VLOOKUP($N7&amp;AC$2,terminarz!$I:$J,2,FALSE),"  ")</f>
        <v xml:space="preserve"> : </v>
      </c>
      <c r="AD7" s="2" t="str">
        <f>IFERROR(VLOOKUP($N7&amp;AD$2,terminarz!$I:$J,2,FALSE),"  ")</f>
        <v xml:space="preserve"> : </v>
      </c>
      <c r="AE7" s="26">
        <f>COUNTIFS(terminarz!$D:$E,N7,terminarz!$F:$G,"&lt;&gt;"&amp;"")</f>
        <v>4</v>
      </c>
      <c r="AF7" s="27">
        <f>SUMIF(terminarz!$D:$E,N7,terminarz!$K:$L)</f>
        <v>6</v>
      </c>
      <c r="AG7" s="27">
        <f>SUMIF(terminarz!$D:$E,tabela!N7,terminarz!$F:$G)</f>
        <v>6</v>
      </c>
      <c r="AH7" s="27">
        <f>SUMIF(terminarz!$D:$E,tabela!N7,terminarz!$G:$H)</f>
        <v>8</v>
      </c>
      <c r="AI7" s="27">
        <f t="shared" si="12"/>
        <v>-2</v>
      </c>
      <c r="AJ7" s="27">
        <v>5</v>
      </c>
      <c r="AK7" s="27">
        <f t="shared" si="7"/>
        <v>8140.12</v>
      </c>
      <c r="AL7" s="27">
        <f>COUNTIFS(terminarz!$D:$D,N7,terminarz!$F:$F,"&lt;&gt;"&amp;"")</f>
        <v>2</v>
      </c>
      <c r="AM7" s="27">
        <f>SUMIF(terminarz!$D:$D,N7,terminarz!$K:$K)</f>
        <v>3</v>
      </c>
      <c r="AN7" s="27">
        <f>SUMIF(terminarz!$D:$D,tabela!N7,terminarz!$F:$F)</f>
        <v>5</v>
      </c>
      <c r="AO7" s="27">
        <f>SUMIF(terminarz!$D:$D,tabela!N7,terminarz!$G:$G)</f>
        <v>5</v>
      </c>
      <c r="AP7" s="27">
        <f t="shared" si="13"/>
        <v>0</v>
      </c>
      <c r="AQ7" s="27">
        <f t="shared" si="8"/>
        <v>9220.1200000000008</v>
      </c>
      <c r="AR7" s="27">
        <f>COUNTIFS(terminarz!$E:$E,N7,terminarz!$G:$G,"&lt;&gt;"&amp;"")</f>
        <v>2</v>
      </c>
      <c r="AS7" s="27">
        <f>SUMIF(terminarz!$E:$E,N7,terminarz!$L:$L)</f>
        <v>3</v>
      </c>
      <c r="AT7" s="27">
        <f>SUMIF(terminarz!$E:$E,tabela!N7,terminarz!$G:$G)</f>
        <v>1</v>
      </c>
      <c r="AU7" s="27">
        <f>SUMIF(terminarz!$E:$E,tabela!N7,terminarz!$H:$H)</f>
        <v>3</v>
      </c>
      <c r="AV7" s="27">
        <f t="shared" si="14"/>
        <v>-2</v>
      </c>
      <c r="AW7" s="27">
        <f t="shared" si="9"/>
        <v>9040.1200000000008</v>
      </c>
    </row>
    <row r="8" spans="2:49" x14ac:dyDescent="0.25">
      <c r="B8" s="56">
        <v>6</v>
      </c>
      <c r="C8" s="57" t="str">
        <f t="shared" si="0"/>
        <v>ZAGŁĘBIE LUBIN</v>
      </c>
      <c r="D8" s="56">
        <f t="shared" si="10"/>
        <v>4</v>
      </c>
      <c r="E8" s="56">
        <f t="shared" si="1"/>
        <v>7</v>
      </c>
      <c r="F8" s="56">
        <f t="shared" si="2"/>
        <v>5</v>
      </c>
      <c r="G8" s="56">
        <f t="shared" si="3"/>
        <v>4</v>
      </c>
      <c r="H8" s="56">
        <f t="shared" si="4"/>
        <v>1</v>
      </c>
      <c r="K8" s="1">
        <f t="shared" si="11"/>
        <v>9</v>
      </c>
      <c r="L8" s="1">
        <f t="shared" si="5"/>
        <v>13</v>
      </c>
      <c r="M8" s="1">
        <f t="shared" si="6"/>
        <v>4</v>
      </c>
      <c r="N8" s="43" t="s">
        <v>43</v>
      </c>
      <c r="O8" s="2" t="str">
        <f>IFERROR(VLOOKUP($N8&amp;O$2,terminarz!$I:$J,2,FALSE),"  ")</f>
        <v xml:space="preserve"> : </v>
      </c>
      <c r="P8" s="2" t="str">
        <f>IFERROR(VLOOKUP($N8&amp;P$2,terminarz!$I:$J,2,FALSE),"  ")</f>
        <v>1 : 3</v>
      </c>
      <c r="Q8" s="2" t="str">
        <f>IFERROR(VLOOKUP($N8&amp;Q$2,terminarz!$I:$J,2,FALSE),"  ")</f>
        <v>1 : 2</v>
      </c>
      <c r="R8" s="2" t="str">
        <f>IFERROR(VLOOKUP($N8&amp;R$2,terminarz!$I:$J,2,FALSE),"  ")</f>
        <v xml:space="preserve"> : </v>
      </c>
      <c r="S8" s="2" t="str">
        <f>IFERROR(VLOOKUP($N8&amp;S$2,terminarz!$I:$J,2,FALSE),"  ")</f>
        <v xml:space="preserve"> : </v>
      </c>
      <c r="T8" s="14" t="str">
        <f>IFERROR(VLOOKUP($N8&amp;T$2,terminarz!$I:$J,2,FALSE),"  ")</f>
        <v xml:space="preserve">  </v>
      </c>
      <c r="U8" s="2" t="str">
        <f>IFERROR(VLOOKUP($N8&amp;U$2,terminarz!$I:$J,2,FALSE),"  ")</f>
        <v xml:space="preserve"> : </v>
      </c>
      <c r="V8" s="2" t="str">
        <f>IFERROR(VLOOKUP($N8&amp;V$2,terminarz!$I:$J,2,FALSE),"  ")</f>
        <v xml:space="preserve"> : </v>
      </c>
      <c r="W8" s="2" t="str">
        <f>IFERROR(VLOOKUP($N8&amp;W$2,terminarz!$I:$J,2,FALSE),"  ")</f>
        <v xml:space="preserve"> : </v>
      </c>
      <c r="X8" s="2" t="str">
        <f>IFERROR(VLOOKUP($N8&amp;X$2,terminarz!$I:$J,2,FALSE),"  ")</f>
        <v xml:space="preserve"> : </v>
      </c>
      <c r="Y8" s="2" t="str">
        <f>IFERROR(VLOOKUP($N8&amp;Y$2,terminarz!$I:$J,2,FALSE),"  ")</f>
        <v xml:space="preserve"> : </v>
      </c>
      <c r="Z8" s="2" t="str">
        <f>IFERROR(VLOOKUP($N8&amp;Z$2,terminarz!$I:$J,2,FALSE),"  ")</f>
        <v xml:space="preserve"> : </v>
      </c>
      <c r="AA8" s="2" t="str">
        <f>IFERROR(VLOOKUP($N8&amp;AA$2,terminarz!$I:$J,2,FALSE),"  ")</f>
        <v xml:space="preserve"> : </v>
      </c>
      <c r="AB8" s="2" t="str">
        <f>IFERROR(VLOOKUP($N8&amp;AB$2,terminarz!$I:$J,2,FALSE),"  ")</f>
        <v xml:space="preserve"> : </v>
      </c>
      <c r="AC8" s="2" t="str">
        <f>IFERROR(VLOOKUP($N8&amp;AC$2,terminarz!$I:$J,2,FALSE),"  ")</f>
        <v xml:space="preserve"> : </v>
      </c>
      <c r="AD8" s="2" t="str">
        <f>IFERROR(VLOOKUP($N8&amp;AD$2,terminarz!$I:$J,2,FALSE),"  ")</f>
        <v xml:space="preserve"> : </v>
      </c>
      <c r="AE8" s="26">
        <f>COUNTIFS(terminarz!$D:$E,N8,terminarz!$F:$G,"&lt;&gt;"&amp;"")</f>
        <v>4</v>
      </c>
      <c r="AF8" s="27">
        <f>SUMIF(terminarz!$D:$E,N8,terminarz!$K:$L)</f>
        <v>6</v>
      </c>
      <c r="AG8" s="27">
        <f>SUMIF(terminarz!$D:$E,tabela!N8,terminarz!$F:$G)</f>
        <v>5</v>
      </c>
      <c r="AH8" s="27">
        <f>SUMIF(terminarz!$D:$E,tabela!N8,terminarz!$G:$H)</f>
        <v>6</v>
      </c>
      <c r="AI8" s="27">
        <f t="shared" si="12"/>
        <v>-1</v>
      </c>
      <c r="AJ8" s="27">
        <v>6</v>
      </c>
      <c r="AK8" s="27">
        <f t="shared" si="7"/>
        <v>8120.11</v>
      </c>
      <c r="AL8" s="27">
        <f>COUNTIFS(terminarz!$D:$D,N8,terminarz!$F:$F,"&lt;&gt;"&amp;"")</f>
        <v>2</v>
      </c>
      <c r="AM8" s="27">
        <f>SUMIF(terminarz!$D:$D,N8,terminarz!$K:$K)</f>
        <v>0</v>
      </c>
      <c r="AN8" s="27">
        <f>SUMIF(terminarz!$D:$D,tabela!N8,terminarz!$F:$F)</f>
        <v>2</v>
      </c>
      <c r="AO8" s="27">
        <f>SUMIF(terminarz!$D:$D,tabela!N8,terminarz!$G:$G)</f>
        <v>5</v>
      </c>
      <c r="AP8" s="27">
        <f t="shared" si="13"/>
        <v>-3</v>
      </c>
      <c r="AQ8" s="27">
        <f t="shared" si="8"/>
        <v>1080.1099999999999</v>
      </c>
      <c r="AR8" s="27">
        <f>COUNTIFS(terminarz!$E:$E,N8,terminarz!$G:$G,"&lt;&gt;"&amp;"")</f>
        <v>2</v>
      </c>
      <c r="AS8" s="27">
        <f>SUMIF(terminarz!$E:$E,N8,terminarz!$L:$L)</f>
        <v>6</v>
      </c>
      <c r="AT8" s="27">
        <f>SUMIF(terminarz!$E:$E,tabela!N8,terminarz!$G:$G)</f>
        <v>3</v>
      </c>
      <c r="AU8" s="27">
        <f>SUMIF(terminarz!$E:$E,tabela!N8,terminarz!$H:$H)</f>
        <v>1</v>
      </c>
      <c r="AV8" s="27">
        <f t="shared" si="14"/>
        <v>2</v>
      </c>
      <c r="AW8" s="27">
        <f t="shared" si="9"/>
        <v>13180.11</v>
      </c>
    </row>
    <row r="9" spans="2:49" x14ac:dyDescent="0.25">
      <c r="B9" s="56">
        <v>7</v>
      </c>
      <c r="C9" s="57" t="str">
        <f t="shared" si="0"/>
        <v>CRACOVIA</v>
      </c>
      <c r="D9" s="56">
        <f t="shared" si="10"/>
        <v>4</v>
      </c>
      <c r="E9" s="56">
        <f t="shared" si="1"/>
        <v>6</v>
      </c>
      <c r="F9" s="56">
        <f t="shared" si="2"/>
        <v>6</v>
      </c>
      <c r="G9" s="56">
        <f t="shared" si="3"/>
        <v>5</v>
      </c>
      <c r="H9" s="56">
        <f t="shared" si="4"/>
        <v>1</v>
      </c>
      <c r="K9" s="1">
        <f t="shared" si="11"/>
        <v>16</v>
      </c>
      <c r="L9" s="1">
        <f t="shared" si="5"/>
        <v>14</v>
      </c>
      <c r="M9" s="1">
        <f t="shared" si="6"/>
        <v>14</v>
      </c>
      <c r="N9" s="43" t="s">
        <v>41</v>
      </c>
      <c r="O9" s="2" t="str">
        <f>IFERROR(VLOOKUP($N9&amp;O$2,terminarz!$I:$J,2,FALSE),"  ")</f>
        <v xml:space="preserve"> : </v>
      </c>
      <c r="P9" s="2" t="str">
        <f>IFERROR(VLOOKUP($N9&amp;P$2,terminarz!$I:$J,2,FALSE),"  ")</f>
        <v xml:space="preserve"> : </v>
      </c>
      <c r="Q9" s="2" t="str">
        <f>IFERROR(VLOOKUP($N9&amp;Q$2,terminarz!$I:$J,2,FALSE),"  ")</f>
        <v>0 : 1</v>
      </c>
      <c r="R9" s="2" t="str">
        <f>IFERROR(VLOOKUP($N9&amp;R$2,terminarz!$I:$J,2,FALSE),"  ")</f>
        <v xml:space="preserve"> : </v>
      </c>
      <c r="S9" s="2" t="str">
        <f>IFERROR(VLOOKUP($N9&amp;S$2,terminarz!$I:$J,2,FALSE),"  ")</f>
        <v xml:space="preserve"> : </v>
      </c>
      <c r="T9" s="2" t="str">
        <f>IFERROR(VLOOKUP($N9&amp;T$2,terminarz!$I:$J,2,FALSE),"  ")</f>
        <v xml:space="preserve"> : </v>
      </c>
      <c r="U9" s="14" t="str">
        <f>IFERROR(VLOOKUP($N9&amp;U$2,terminarz!$I:$J,2,FALSE),"  ")</f>
        <v xml:space="preserve">  </v>
      </c>
      <c r="V9" s="2" t="str">
        <f>IFERROR(VLOOKUP($N9&amp;V$2,terminarz!$I:$J,2,FALSE),"  ")</f>
        <v xml:space="preserve"> : </v>
      </c>
      <c r="W9" s="2" t="str">
        <f>IFERROR(VLOOKUP($N9&amp;W$2,terminarz!$I:$J,2,FALSE),"  ")</f>
        <v>0 : 1</v>
      </c>
      <c r="X9" s="2" t="str">
        <f>IFERROR(VLOOKUP($N9&amp;X$2,terminarz!$I:$J,2,FALSE),"  ")</f>
        <v xml:space="preserve"> : </v>
      </c>
      <c r="Y9" s="2" t="str">
        <f>IFERROR(VLOOKUP($N9&amp;Y$2,terminarz!$I:$J,2,FALSE),"  ")</f>
        <v xml:space="preserve"> : </v>
      </c>
      <c r="Z9" s="2" t="str">
        <f>IFERROR(VLOOKUP($N9&amp;Z$2,terminarz!$I:$J,2,FALSE),"  ")</f>
        <v xml:space="preserve"> : </v>
      </c>
      <c r="AA9" s="2" t="str">
        <f>IFERROR(VLOOKUP($N9&amp;AA$2,terminarz!$I:$J,2,FALSE),"  ")</f>
        <v xml:space="preserve"> : </v>
      </c>
      <c r="AB9" s="2" t="str">
        <f>IFERROR(VLOOKUP($N9&amp;AB$2,terminarz!$I:$J,2,FALSE),"  ")</f>
        <v xml:space="preserve"> : </v>
      </c>
      <c r="AC9" s="2" t="str">
        <f>IFERROR(VLOOKUP($N9&amp;AC$2,terminarz!$I:$J,2,FALSE),"  ")</f>
        <v xml:space="preserve"> : </v>
      </c>
      <c r="AD9" s="2" t="str">
        <f>IFERROR(VLOOKUP($N9&amp;AD$2,terminarz!$I:$J,2,FALSE),"  ")</f>
        <v xml:space="preserve"> : </v>
      </c>
      <c r="AE9" s="26">
        <f>COUNTIFS(terminarz!$D:$E,N9,terminarz!$F:$G,"&lt;&gt;"&amp;"")</f>
        <v>4</v>
      </c>
      <c r="AF9" s="27">
        <f>SUMIF(terminarz!$D:$E,N9,terminarz!$K:$L)</f>
        <v>1</v>
      </c>
      <c r="AG9" s="27">
        <f>SUMIF(terminarz!$D:$E,tabela!N9,terminarz!$F:$G)</f>
        <v>0</v>
      </c>
      <c r="AH9" s="27">
        <f>SUMIF(terminarz!$D:$E,tabela!N9,terminarz!$G:$H)</f>
        <v>4</v>
      </c>
      <c r="AI9" s="27">
        <f t="shared" si="12"/>
        <v>-4</v>
      </c>
      <c r="AJ9" s="27">
        <v>7</v>
      </c>
      <c r="AK9" s="27">
        <f t="shared" si="7"/>
        <v>1040.0999999999999</v>
      </c>
      <c r="AL9" s="27">
        <f>COUNTIFS(terminarz!$D:$D,N9,terminarz!$F:$F,"&lt;&gt;"&amp;"")</f>
        <v>2</v>
      </c>
      <c r="AM9" s="27">
        <f>SUMIF(terminarz!$D:$D,N9,terminarz!$K:$K)</f>
        <v>0</v>
      </c>
      <c r="AN9" s="27">
        <f>SUMIF(terminarz!$D:$D,tabela!N9,terminarz!$F:$F)</f>
        <v>0</v>
      </c>
      <c r="AO9" s="27">
        <f>SUMIF(terminarz!$D:$D,tabela!N9,terminarz!$G:$G)</f>
        <v>2</v>
      </c>
      <c r="AP9" s="27">
        <f t="shared" si="13"/>
        <v>-2</v>
      </c>
      <c r="AQ9" s="27">
        <f t="shared" si="8"/>
        <v>1050.0999999999999</v>
      </c>
      <c r="AR9" s="27">
        <f>COUNTIFS(terminarz!$E:$E,N9,terminarz!$G:$G,"&lt;&gt;"&amp;"")</f>
        <v>2</v>
      </c>
      <c r="AS9" s="27">
        <f>SUMIF(terminarz!$E:$E,N9,terminarz!$L:$L)</f>
        <v>1</v>
      </c>
      <c r="AT9" s="27">
        <f>SUMIF(terminarz!$E:$E,tabela!N9,terminarz!$G:$G)</f>
        <v>0</v>
      </c>
      <c r="AU9" s="27">
        <f>SUMIF(terminarz!$E:$E,tabela!N9,terminarz!$H:$H)</f>
        <v>2</v>
      </c>
      <c r="AV9" s="27">
        <f t="shared" si="14"/>
        <v>-2</v>
      </c>
      <c r="AW9" s="27">
        <f t="shared" si="9"/>
        <v>3020.1</v>
      </c>
    </row>
    <row r="10" spans="2:49" x14ac:dyDescent="0.25">
      <c r="B10" s="56">
        <v>8</v>
      </c>
      <c r="C10" s="57" t="str">
        <f t="shared" si="0"/>
        <v>LECHIA GDAŃSK</v>
      </c>
      <c r="D10" s="56">
        <f t="shared" si="10"/>
        <v>4</v>
      </c>
      <c r="E10" s="56">
        <f t="shared" si="1"/>
        <v>6</v>
      </c>
      <c r="F10" s="56">
        <f t="shared" si="2"/>
        <v>6</v>
      </c>
      <c r="G10" s="56">
        <f t="shared" si="3"/>
        <v>8</v>
      </c>
      <c r="H10" s="56">
        <f t="shared" si="4"/>
        <v>-2</v>
      </c>
      <c r="K10" s="1">
        <f t="shared" si="11"/>
        <v>12</v>
      </c>
      <c r="L10" s="1">
        <f t="shared" si="5"/>
        <v>11</v>
      </c>
      <c r="M10" s="1">
        <f t="shared" si="6"/>
        <v>13</v>
      </c>
      <c r="N10" s="43" t="s">
        <v>49</v>
      </c>
      <c r="O10" s="2" t="str">
        <f>IFERROR(VLOOKUP($N10&amp;O$2,terminarz!$I:$J,2,FALSE),"  ")</f>
        <v>2 : 2</v>
      </c>
      <c r="P10" s="2" t="str">
        <f>IFERROR(VLOOKUP($N10&amp;P$2,terminarz!$I:$J,2,FALSE),"  ")</f>
        <v xml:space="preserve"> : </v>
      </c>
      <c r="Q10" s="2" t="str">
        <f>IFERROR(VLOOKUP($N10&amp;Q$2,terminarz!$I:$J,2,FALSE),"  ")</f>
        <v xml:space="preserve"> : </v>
      </c>
      <c r="R10" s="2" t="str">
        <f>IFERROR(VLOOKUP($N10&amp;R$2,terminarz!$I:$J,2,FALSE),"  ")</f>
        <v xml:space="preserve"> : </v>
      </c>
      <c r="S10" s="2" t="str">
        <f>IFERROR(VLOOKUP($N10&amp;S$2,terminarz!$I:$J,2,FALSE),"  ")</f>
        <v xml:space="preserve"> : </v>
      </c>
      <c r="T10" s="2" t="str">
        <f>IFERROR(VLOOKUP($N10&amp;T$2,terminarz!$I:$J,2,FALSE),"  ")</f>
        <v xml:space="preserve"> : </v>
      </c>
      <c r="U10" s="2" t="str">
        <f>IFERROR(VLOOKUP($N10&amp;U$2,terminarz!$I:$J,2,FALSE),"  ")</f>
        <v xml:space="preserve"> : </v>
      </c>
      <c r="V10" s="14" t="str">
        <f>IFERROR(VLOOKUP($N10&amp;V$2,terminarz!$I:$J,2,FALSE),"  ")</f>
        <v xml:space="preserve">  </v>
      </c>
      <c r="W10" s="2" t="str">
        <f>IFERROR(VLOOKUP($N10&amp;W$2,terminarz!$I:$J,2,FALSE),"  ")</f>
        <v xml:space="preserve"> : </v>
      </c>
      <c r="X10" s="2" t="str">
        <f>IFERROR(VLOOKUP($N10&amp;X$2,terminarz!$I:$J,2,FALSE),"  ")</f>
        <v>1 : 4</v>
      </c>
      <c r="Y10" s="2" t="str">
        <f>IFERROR(VLOOKUP($N10&amp;Y$2,terminarz!$I:$J,2,FALSE),"  ")</f>
        <v xml:space="preserve"> : </v>
      </c>
      <c r="Z10" s="2" t="str">
        <f>IFERROR(VLOOKUP($N10&amp;Z$2,terminarz!$I:$J,2,FALSE),"  ")</f>
        <v xml:space="preserve"> : </v>
      </c>
      <c r="AA10" s="2" t="str">
        <f>IFERROR(VLOOKUP($N10&amp;AA$2,terminarz!$I:$J,2,FALSE),"  ")</f>
        <v xml:space="preserve"> : </v>
      </c>
      <c r="AB10" s="2" t="str">
        <f>IFERROR(VLOOKUP($N10&amp;AB$2,terminarz!$I:$J,2,FALSE),"  ")</f>
        <v xml:space="preserve"> : </v>
      </c>
      <c r="AC10" s="2" t="str">
        <f>IFERROR(VLOOKUP($N10&amp;AC$2,terminarz!$I:$J,2,FALSE),"  ")</f>
        <v xml:space="preserve"> : </v>
      </c>
      <c r="AD10" s="2" t="str">
        <f>IFERROR(VLOOKUP($N10&amp;AD$2,terminarz!$I:$J,2,FALSE),"  ")</f>
        <v xml:space="preserve"> : </v>
      </c>
      <c r="AE10" s="26">
        <f>COUNTIFS(terminarz!$D:$E,N10,terminarz!$F:$G,"&lt;&gt;"&amp;"")</f>
        <v>4</v>
      </c>
      <c r="AF10" s="27">
        <f>SUMIF(terminarz!$D:$E,N10,terminarz!$K:$L)</f>
        <v>2</v>
      </c>
      <c r="AG10" s="27">
        <f>SUMIF(terminarz!$D:$E,tabela!N10,terminarz!$F:$G)</f>
        <v>7</v>
      </c>
      <c r="AH10" s="27">
        <f>SUMIF(terminarz!$D:$E,tabela!N10,terminarz!$G:$H)</f>
        <v>12</v>
      </c>
      <c r="AI10" s="27">
        <f t="shared" si="12"/>
        <v>-5</v>
      </c>
      <c r="AJ10" s="27">
        <v>8</v>
      </c>
      <c r="AK10" s="27">
        <f t="shared" si="7"/>
        <v>3130.09</v>
      </c>
      <c r="AL10" s="27">
        <f>COUNTIFS(terminarz!$D:$D,N10,terminarz!$F:$F,"&lt;&gt;"&amp;"")</f>
        <v>2</v>
      </c>
      <c r="AM10" s="27">
        <f>SUMIF(terminarz!$D:$D,N10,terminarz!$K:$K)</f>
        <v>1</v>
      </c>
      <c r="AN10" s="27">
        <f>SUMIF(terminarz!$D:$D,tabela!N10,terminarz!$F:$F)</f>
        <v>3</v>
      </c>
      <c r="AO10" s="27">
        <f>SUMIF(terminarz!$D:$D,tabela!N10,terminarz!$G:$G)</f>
        <v>6</v>
      </c>
      <c r="AP10" s="27">
        <f t="shared" si="13"/>
        <v>-3</v>
      </c>
      <c r="AQ10" s="27">
        <f t="shared" si="8"/>
        <v>5090.09</v>
      </c>
      <c r="AR10" s="27">
        <f>COUNTIFS(terminarz!$E:$E,N10,terminarz!$G:$G,"&lt;&gt;"&amp;"")</f>
        <v>2</v>
      </c>
      <c r="AS10" s="27">
        <f>SUMIF(terminarz!$E:$E,N10,terminarz!$L:$L)</f>
        <v>1</v>
      </c>
      <c r="AT10" s="27">
        <f>SUMIF(terminarz!$E:$E,tabela!N10,terminarz!$G:$G)</f>
        <v>4</v>
      </c>
      <c r="AU10" s="27">
        <f>SUMIF(terminarz!$E:$E,tabela!N10,terminarz!$H:$H)</f>
        <v>6</v>
      </c>
      <c r="AV10" s="27">
        <f t="shared" si="14"/>
        <v>-2</v>
      </c>
      <c r="AW10" s="27">
        <f t="shared" si="9"/>
        <v>3120.09</v>
      </c>
    </row>
    <row r="11" spans="2:49" x14ac:dyDescent="0.25">
      <c r="B11" s="56">
        <v>9</v>
      </c>
      <c r="C11" s="57" t="str">
        <f t="shared" si="0"/>
        <v>LEGIA WARSZAWA</v>
      </c>
      <c r="D11" s="56">
        <f t="shared" si="10"/>
        <v>4</v>
      </c>
      <c r="E11" s="56">
        <f t="shared" si="1"/>
        <v>6</v>
      </c>
      <c r="F11" s="56">
        <f t="shared" si="2"/>
        <v>5</v>
      </c>
      <c r="G11" s="56">
        <f t="shared" si="3"/>
        <v>6</v>
      </c>
      <c r="H11" s="56">
        <f t="shared" si="4"/>
        <v>-1</v>
      </c>
      <c r="K11" s="1">
        <f t="shared" si="11"/>
        <v>5</v>
      </c>
      <c r="L11" s="1">
        <f t="shared" si="5"/>
        <v>6</v>
      </c>
      <c r="M11" s="1">
        <f t="shared" si="6"/>
        <v>7</v>
      </c>
      <c r="N11" s="43" t="s">
        <v>39</v>
      </c>
      <c r="O11" s="2" t="str">
        <f>IFERROR(VLOOKUP($N11&amp;O$2,terminarz!$I:$J,2,FALSE),"  ")</f>
        <v xml:space="preserve"> : </v>
      </c>
      <c r="P11" s="2" t="str">
        <f>IFERROR(VLOOKUP($N11&amp;P$2,terminarz!$I:$J,2,FALSE),"  ")</f>
        <v xml:space="preserve"> : </v>
      </c>
      <c r="Q11" s="2" t="str">
        <f>IFERROR(VLOOKUP($N11&amp;Q$2,terminarz!$I:$J,2,FALSE),"  ")</f>
        <v xml:space="preserve"> : </v>
      </c>
      <c r="R11" s="2" t="str">
        <f>IFERROR(VLOOKUP($N11&amp;R$2,terminarz!$I:$J,2,FALSE),"  ")</f>
        <v xml:space="preserve"> : </v>
      </c>
      <c r="S11" s="2" t="str">
        <f>IFERROR(VLOOKUP($N11&amp;S$2,terminarz!$I:$J,2,FALSE),"  ")</f>
        <v xml:space="preserve"> : </v>
      </c>
      <c r="T11" s="2" t="str">
        <f>IFERROR(VLOOKUP($N11&amp;T$2,terminarz!$I:$J,2,FALSE),"  ")</f>
        <v xml:space="preserve"> : </v>
      </c>
      <c r="U11" s="2" t="str">
        <f>IFERROR(VLOOKUP($N11&amp;U$2,terminarz!$I:$J,2,FALSE),"  ")</f>
        <v xml:space="preserve"> : </v>
      </c>
      <c r="V11" s="2" t="str">
        <f>IFERROR(VLOOKUP($N11&amp;V$2,terminarz!$I:$J,2,FALSE),"  ")</f>
        <v xml:space="preserve"> : </v>
      </c>
      <c r="W11" s="14" t="str">
        <f>IFERROR(VLOOKUP($N11&amp;W$2,terminarz!$I:$J,2,FALSE),"  ")</f>
        <v xml:space="preserve">  </v>
      </c>
      <c r="X11" s="2" t="str">
        <f>IFERROR(VLOOKUP($N11&amp;X$2,terminarz!$I:$J,2,FALSE),"  ")</f>
        <v xml:space="preserve"> : </v>
      </c>
      <c r="Y11" s="2" t="str">
        <f>IFERROR(VLOOKUP($N11&amp;Y$2,terminarz!$I:$J,2,FALSE),"  ")</f>
        <v>1 : 0</v>
      </c>
      <c r="Z11" s="2" t="str">
        <f>IFERROR(VLOOKUP($N11&amp;Z$2,terminarz!$I:$J,2,FALSE),"  ")</f>
        <v xml:space="preserve"> : </v>
      </c>
      <c r="AA11" s="2" t="str">
        <f>IFERROR(VLOOKUP($N11&amp;AA$2,terminarz!$I:$J,2,FALSE),"  ")</f>
        <v xml:space="preserve"> : </v>
      </c>
      <c r="AB11" s="2" t="str">
        <f>IFERROR(VLOOKUP($N11&amp;AB$2,terminarz!$I:$J,2,FALSE),"  ")</f>
        <v>2 : 2</v>
      </c>
      <c r="AC11" s="2" t="str">
        <f>IFERROR(VLOOKUP($N11&amp;AC$2,terminarz!$I:$J,2,FALSE),"  ")</f>
        <v xml:space="preserve"> : </v>
      </c>
      <c r="AD11" s="2" t="str">
        <f>IFERROR(VLOOKUP($N11&amp;AD$2,terminarz!$I:$J,2,FALSE),"  ")</f>
        <v xml:space="preserve"> : </v>
      </c>
      <c r="AE11" s="26">
        <f>COUNTIFS(terminarz!$D:$E,N11,terminarz!$F:$G,"&lt;&gt;"&amp;"")</f>
        <v>4</v>
      </c>
      <c r="AF11" s="27">
        <f>SUMIF(terminarz!$D:$E,N11,terminarz!$K:$L)</f>
        <v>7</v>
      </c>
      <c r="AG11" s="27">
        <f>SUMIF(terminarz!$D:$E,tabela!N11,terminarz!$F:$G)</f>
        <v>5</v>
      </c>
      <c r="AH11" s="27">
        <f>SUMIF(terminarz!$D:$E,tabela!N11,terminarz!$G:$H)</f>
        <v>4</v>
      </c>
      <c r="AI11" s="27">
        <f t="shared" si="12"/>
        <v>1</v>
      </c>
      <c r="AJ11" s="27">
        <v>9</v>
      </c>
      <c r="AK11" s="27">
        <f t="shared" si="7"/>
        <v>11140.08</v>
      </c>
      <c r="AL11" s="27">
        <f>COUNTIFS(terminarz!$D:$D,N11,terminarz!$F:$F,"&lt;&gt;"&amp;"")</f>
        <v>2</v>
      </c>
      <c r="AM11" s="27">
        <f>SUMIF(terminarz!$D:$D,N11,terminarz!$K:$K)</f>
        <v>4</v>
      </c>
      <c r="AN11" s="27">
        <f>SUMIF(terminarz!$D:$D,tabela!N11,terminarz!$F:$F)</f>
        <v>3</v>
      </c>
      <c r="AO11" s="27">
        <f>SUMIF(terminarz!$D:$D,tabela!N11,terminarz!$G:$G)</f>
        <v>2</v>
      </c>
      <c r="AP11" s="27">
        <f t="shared" si="13"/>
        <v>1</v>
      </c>
      <c r="AQ11" s="27">
        <f t="shared" si="8"/>
        <v>11180.08</v>
      </c>
      <c r="AR11" s="27">
        <f>COUNTIFS(terminarz!$E:$E,N11,terminarz!$G:$G,"&lt;&gt;"&amp;"")</f>
        <v>2</v>
      </c>
      <c r="AS11" s="27">
        <f>SUMIF(terminarz!$E:$E,N11,terminarz!$L:$L)</f>
        <v>3</v>
      </c>
      <c r="AT11" s="27">
        <f>SUMIF(terminarz!$E:$E,tabela!N11,terminarz!$G:$G)</f>
        <v>2</v>
      </c>
      <c r="AU11" s="27">
        <f>SUMIF(terminarz!$E:$E,tabela!N11,terminarz!$H:$H)</f>
        <v>2</v>
      </c>
      <c r="AV11" s="27">
        <f t="shared" si="14"/>
        <v>0</v>
      </c>
      <c r="AW11" s="27">
        <f t="shared" si="9"/>
        <v>9130.08</v>
      </c>
    </row>
    <row r="12" spans="2:49" x14ac:dyDescent="0.25">
      <c r="B12" s="56">
        <v>10</v>
      </c>
      <c r="C12" s="57" t="str">
        <f t="shared" si="0"/>
        <v>LECH POZNAŃ</v>
      </c>
      <c r="D12" s="56">
        <f t="shared" si="10"/>
        <v>4</v>
      </c>
      <c r="E12" s="56">
        <f t="shared" si="1"/>
        <v>5</v>
      </c>
      <c r="F12" s="56">
        <f t="shared" si="2"/>
        <v>7</v>
      </c>
      <c r="G12" s="56">
        <f t="shared" si="3"/>
        <v>7</v>
      </c>
      <c r="H12" s="56">
        <f t="shared" si="4"/>
        <v>0</v>
      </c>
      <c r="K12" s="1">
        <f t="shared" si="11"/>
        <v>2</v>
      </c>
      <c r="L12" s="1">
        <f t="shared" si="5"/>
        <v>8</v>
      </c>
      <c r="M12" s="1">
        <f t="shared" si="6"/>
        <v>1</v>
      </c>
      <c r="N12" s="43" t="s">
        <v>42</v>
      </c>
      <c r="O12" s="2" t="str">
        <f>IFERROR(VLOOKUP($N12&amp;O$2,terminarz!$I:$J,2,FALSE),"  ")</f>
        <v xml:space="preserve"> : </v>
      </c>
      <c r="P12" s="2" t="str">
        <f>IFERROR(VLOOKUP($N12&amp;P$2,terminarz!$I:$J,2,FALSE),"  ")</f>
        <v xml:space="preserve"> : </v>
      </c>
      <c r="Q12" s="2" t="str">
        <f>IFERROR(VLOOKUP($N12&amp;Q$2,terminarz!$I:$J,2,FALSE),"  ")</f>
        <v xml:space="preserve"> : </v>
      </c>
      <c r="R12" s="2" t="str">
        <f>IFERROR(VLOOKUP($N12&amp;R$2,terminarz!$I:$J,2,FALSE),"  ")</f>
        <v xml:space="preserve"> : </v>
      </c>
      <c r="S12" s="2" t="str">
        <f>IFERROR(VLOOKUP($N12&amp;S$2,terminarz!$I:$J,2,FALSE),"  ")</f>
        <v xml:space="preserve"> : </v>
      </c>
      <c r="T12" s="2" t="str">
        <f>IFERROR(VLOOKUP($N12&amp;T$2,terminarz!$I:$J,2,FALSE),"  ")</f>
        <v>1 : 2</v>
      </c>
      <c r="U12" s="2" t="str">
        <f>IFERROR(VLOOKUP($N12&amp;U$2,terminarz!$I:$J,2,FALSE),"  ")</f>
        <v xml:space="preserve"> : </v>
      </c>
      <c r="V12" s="2" t="str">
        <f>IFERROR(VLOOKUP($N12&amp;V$2,terminarz!$I:$J,2,FALSE),"  ")</f>
        <v xml:space="preserve"> : </v>
      </c>
      <c r="W12" s="2" t="str">
        <f>IFERROR(VLOOKUP($N12&amp;W$2,terminarz!$I:$J,2,FALSE),"  ")</f>
        <v xml:space="preserve"> : </v>
      </c>
      <c r="X12" s="14" t="str">
        <f>IFERROR(VLOOKUP($N12&amp;X$2,terminarz!$I:$J,2,FALSE),"  ")</f>
        <v xml:space="preserve">  </v>
      </c>
      <c r="Y12" s="2" t="str">
        <f>IFERROR(VLOOKUP($N12&amp;Y$2,terminarz!$I:$J,2,FALSE),"  ")</f>
        <v xml:space="preserve"> : </v>
      </c>
      <c r="Z12" s="2" t="str">
        <f>IFERROR(VLOOKUP($N12&amp;Z$2,terminarz!$I:$J,2,FALSE),"  ")</f>
        <v xml:space="preserve"> : </v>
      </c>
      <c r="AA12" s="2" t="str">
        <f>IFERROR(VLOOKUP($N12&amp;AA$2,terminarz!$I:$J,2,FALSE),"  ")</f>
        <v xml:space="preserve"> : </v>
      </c>
      <c r="AB12" s="2" t="str">
        <f>IFERROR(VLOOKUP($N12&amp;AB$2,terminarz!$I:$J,2,FALSE),"  ")</f>
        <v xml:space="preserve"> : </v>
      </c>
      <c r="AC12" s="2" t="str">
        <f>IFERROR(VLOOKUP($N12&amp;AC$2,terminarz!$I:$J,2,FALSE),"  ")</f>
        <v xml:space="preserve"> : </v>
      </c>
      <c r="AD12" s="2" t="str">
        <f>IFERROR(VLOOKUP($N12&amp;AD$2,terminarz!$I:$J,2,FALSE),"  ")</f>
        <v>2 : 1</v>
      </c>
      <c r="AE12" s="26">
        <f>COUNTIFS(terminarz!$D:$E,N12,terminarz!$F:$G,"&lt;&gt;"&amp;"")</f>
        <v>4</v>
      </c>
      <c r="AF12" s="27">
        <f>SUMIF(terminarz!$D:$E,N12,terminarz!$K:$L)</f>
        <v>9</v>
      </c>
      <c r="AG12" s="27">
        <f>SUMIF(terminarz!$D:$E,tabela!N12,terminarz!$F:$G)</f>
        <v>10</v>
      </c>
      <c r="AH12" s="27">
        <f>SUMIF(terminarz!$D:$E,tabela!N12,terminarz!$G:$H)</f>
        <v>5</v>
      </c>
      <c r="AI12" s="27">
        <f t="shared" si="12"/>
        <v>5</v>
      </c>
      <c r="AJ12" s="27">
        <v>10</v>
      </c>
      <c r="AK12" s="27">
        <f t="shared" si="7"/>
        <v>15300.07</v>
      </c>
      <c r="AL12" s="27">
        <f>COUNTIFS(terminarz!$D:$D,N12,terminarz!$F:$F,"&lt;&gt;"&amp;"")</f>
        <v>2</v>
      </c>
      <c r="AM12" s="27">
        <f>SUMIF(terminarz!$D:$D,N12,terminarz!$K:$K)</f>
        <v>3</v>
      </c>
      <c r="AN12" s="27">
        <f>SUMIF(terminarz!$D:$D,tabela!N12,terminarz!$F:$F)</f>
        <v>3</v>
      </c>
      <c r="AO12" s="27">
        <f>SUMIF(terminarz!$D:$D,tabela!N12,terminarz!$G:$G)</f>
        <v>3</v>
      </c>
      <c r="AP12" s="27">
        <f t="shared" si="13"/>
        <v>0</v>
      </c>
      <c r="AQ12" s="27">
        <f t="shared" si="8"/>
        <v>9150.07</v>
      </c>
      <c r="AR12" s="27">
        <f>COUNTIFS(terminarz!$E:$E,N12,terminarz!$G:$G,"&lt;&gt;"&amp;"")</f>
        <v>2</v>
      </c>
      <c r="AS12" s="27">
        <f>SUMIF(terminarz!$E:$E,N12,terminarz!$L:$L)</f>
        <v>6</v>
      </c>
      <c r="AT12" s="27">
        <f>SUMIF(terminarz!$E:$E,tabela!N12,terminarz!$G:$G)</f>
        <v>7</v>
      </c>
      <c r="AU12" s="27">
        <f>SUMIF(terminarz!$E:$E,tabela!N12,terminarz!$H:$H)</f>
        <v>2</v>
      </c>
      <c r="AV12" s="27">
        <f t="shared" si="14"/>
        <v>5</v>
      </c>
      <c r="AW12" s="27">
        <f t="shared" si="9"/>
        <v>13320.07</v>
      </c>
    </row>
    <row r="13" spans="2:49" x14ac:dyDescent="0.25">
      <c r="B13" s="56">
        <v>11</v>
      </c>
      <c r="C13" s="57" t="str">
        <f t="shared" si="0"/>
        <v>WISŁA PŁOCK</v>
      </c>
      <c r="D13" s="56">
        <f t="shared" si="10"/>
        <v>4</v>
      </c>
      <c r="E13" s="56">
        <f t="shared" si="1"/>
        <v>5</v>
      </c>
      <c r="F13" s="56">
        <f t="shared" si="2"/>
        <v>6</v>
      </c>
      <c r="G13" s="56">
        <f t="shared" si="3"/>
        <v>4</v>
      </c>
      <c r="H13" s="56">
        <f t="shared" si="4"/>
        <v>2</v>
      </c>
      <c r="K13" s="1">
        <f t="shared" si="11"/>
        <v>4</v>
      </c>
      <c r="L13" s="1">
        <f t="shared" si="5"/>
        <v>3</v>
      </c>
      <c r="M13" s="1">
        <f t="shared" si="6"/>
        <v>6</v>
      </c>
      <c r="N13" s="43" t="s">
        <v>40</v>
      </c>
      <c r="O13" s="2" t="str">
        <f>IFERROR(VLOOKUP($N13&amp;O$2,terminarz!$I:$J,2,FALSE),"  ")</f>
        <v xml:space="preserve"> : </v>
      </c>
      <c r="P13" s="2" t="str">
        <f>IFERROR(VLOOKUP($N13&amp;P$2,terminarz!$I:$J,2,FALSE),"  ")</f>
        <v xml:space="preserve"> : </v>
      </c>
      <c r="Q13" s="2" t="str">
        <f>IFERROR(VLOOKUP($N13&amp;Q$2,terminarz!$I:$J,2,FALSE),"  ")</f>
        <v xml:space="preserve"> : </v>
      </c>
      <c r="R13" s="2" t="str">
        <f>IFERROR(VLOOKUP($N13&amp;R$2,terminarz!$I:$J,2,FALSE),"  ")</f>
        <v>3 : 3</v>
      </c>
      <c r="S13" s="2" t="str">
        <f>IFERROR(VLOOKUP($N13&amp;S$2,terminarz!$I:$J,2,FALSE),"  ")</f>
        <v xml:space="preserve"> : </v>
      </c>
      <c r="T13" s="2" t="str">
        <f>IFERROR(VLOOKUP($N13&amp;T$2,terminarz!$I:$J,2,FALSE),"  ")</f>
        <v xml:space="preserve"> : </v>
      </c>
      <c r="U13" s="2" t="str">
        <f>IFERROR(VLOOKUP($N13&amp;U$2,terminarz!$I:$J,2,FALSE),"  ")</f>
        <v>2 : 0</v>
      </c>
      <c r="V13" s="2" t="str">
        <f>IFERROR(VLOOKUP($N13&amp;V$2,terminarz!$I:$J,2,FALSE),"  ")</f>
        <v xml:space="preserve"> : </v>
      </c>
      <c r="W13" s="2" t="str">
        <f>IFERROR(VLOOKUP($N13&amp;W$2,terminarz!$I:$J,2,FALSE),"  ")</f>
        <v xml:space="preserve"> : </v>
      </c>
      <c r="X13" s="2" t="str">
        <f>IFERROR(VLOOKUP($N13&amp;X$2,terminarz!$I:$J,2,FALSE),"  ")</f>
        <v xml:space="preserve"> : </v>
      </c>
      <c r="Y13" s="14" t="str">
        <f>IFERROR(VLOOKUP($N13&amp;Y$2,terminarz!$I:$J,2,FALSE),"  ")</f>
        <v xml:space="preserve">  </v>
      </c>
      <c r="Z13" s="2" t="str">
        <f>IFERROR(VLOOKUP($N13&amp;Z$2,terminarz!$I:$J,2,FALSE),"  ")</f>
        <v xml:space="preserve"> : </v>
      </c>
      <c r="AA13" s="2" t="str">
        <f>IFERROR(VLOOKUP($N13&amp;AA$2,terminarz!$I:$J,2,FALSE),"  ")</f>
        <v xml:space="preserve"> : </v>
      </c>
      <c r="AB13" s="2" t="str">
        <f>IFERROR(VLOOKUP($N13&amp;AB$2,terminarz!$I:$J,2,FALSE),"  ")</f>
        <v xml:space="preserve"> : </v>
      </c>
      <c r="AC13" s="2" t="str">
        <f>IFERROR(VLOOKUP($N13&amp;AC$2,terminarz!$I:$J,2,FALSE),"  ")</f>
        <v xml:space="preserve"> : </v>
      </c>
      <c r="AD13" s="2" t="str">
        <f>IFERROR(VLOOKUP($N13&amp;AD$2,terminarz!$I:$J,2,FALSE),"  ")</f>
        <v xml:space="preserve"> : </v>
      </c>
      <c r="AE13" s="26">
        <f>COUNTIFS(terminarz!$D:$E,N13,terminarz!$F:$G,"&lt;&gt;"&amp;"")</f>
        <v>4</v>
      </c>
      <c r="AF13" s="27">
        <f>SUMIF(terminarz!$D:$E,N13,terminarz!$K:$L)</f>
        <v>7</v>
      </c>
      <c r="AG13" s="27">
        <f>SUMIF(terminarz!$D:$E,tabela!N13,terminarz!$F:$G)</f>
        <v>8</v>
      </c>
      <c r="AH13" s="27">
        <f>SUMIF(terminarz!$D:$E,tabela!N13,terminarz!$G:$H)</f>
        <v>5</v>
      </c>
      <c r="AI13" s="27">
        <f t="shared" si="12"/>
        <v>3</v>
      </c>
      <c r="AJ13" s="27">
        <v>11</v>
      </c>
      <c r="AK13" s="27">
        <f t="shared" si="7"/>
        <v>11280.06</v>
      </c>
      <c r="AL13" s="27">
        <f>COUNTIFS(terminarz!$D:$D,N13,terminarz!$F:$F,"&lt;&gt;"&amp;"")</f>
        <v>2</v>
      </c>
      <c r="AM13" s="27">
        <f>SUMIF(terminarz!$D:$D,N13,terminarz!$K:$K)</f>
        <v>4</v>
      </c>
      <c r="AN13" s="27">
        <f>SUMIF(terminarz!$D:$D,tabela!N13,terminarz!$F:$F)</f>
        <v>5</v>
      </c>
      <c r="AO13" s="27">
        <f>SUMIF(terminarz!$D:$D,tabela!N13,terminarz!$G:$G)</f>
        <v>3</v>
      </c>
      <c r="AP13" s="27">
        <f t="shared" si="13"/>
        <v>2</v>
      </c>
      <c r="AQ13" s="27">
        <f t="shared" si="8"/>
        <v>11280.06</v>
      </c>
      <c r="AR13" s="27">
        <f>COUNTIFS(terminarz!$E:$E,N13,terminarz!$G:$G,"&lt;&gt;"&amp;"")</f>
        <v>2</v>
      </c>
      <c r="AS13" s="27">
        <f>SUMIF(terminarz!$E:$E,N13,terminarz!$L:$L)</f>
        <v>3</v>
      </c>
      <c r="AT13" s="27">
        <f>SUMIF(terminarz!$E:$E,tabela!N13,terminarz!$G:$G)</f>
        <v>3</v>
      </c>
      <c r="AU13" s="27">
        <f>SUMIF(terminarz!$E:$E,tabela!N13,terminarz!$H:$H)</f>
        <v>2</v>
      </c>
      <c r="AV13" s="27">
        <f t="shared" si="14"/>
        <v>1</v>
      </c>
      <c r="AW13" s="27">
        <f t="shared" si="9"/>
        <v>9170.06</v>
      </c>
    </row>
    <row r="14" spans="2:49" x14ac:dyDescent="0.25">
      <c r="B14" s="56">
        <v>12</v>
      </c>
      <c r="C14" s="57" t="str">
        <f t="shared" si="0"/>
        <v>PODBESKIDZIE BIELSKO-BIAŁA</v>
      </c>
      <c r="D14" s="56">
        <f t="shared" si="10"/>
        <v>4</v>
      </c>
      <c r="E14" s="56">
        <f t="shared" si="1"/>
        <v>2</v>
      </c>
      <c r="F14" s="56">
        <f t="shared" si="2"/>
        <v>7</v>
      </c>
      <c r="G14" s="56">
        <f t="shared" si="3"/>
        <v>12</v>
      </c>
      <c r="H14" s="56">
        <f t="shared" si="4"/>
        <v>-5</v>
      </c>
      <c r="K14" s="1">
        <f t="shared" si="11"/>
        <v>13</v>
      </c>
      <c r="L14" s="1">
        <f t="shared" si="5"/>
        <v>15</v>
      </c>
      <c r="M14" s="1">
        <f t="shared" si="6"/>
        <v>11</v>
      </c>
      <c r="N14" s="43" t="s">
        <v>45</v>
      </c>
      <c r="O14" s="2" t="str">
        <f>IFERROR(VLOOKUP($N14&amp;O$2,terminarz!$I:$J,2,FALSE),"  ")</f>
        <v xml:space="preserve"> : </v>
      </c>
      <c r="P14" s="2" t="str">
        <f>IFERROR(VLOOKUP($N14&amp;P$2,terminarz!$I:$J,2,FALSE),"  ")</f>
        <v>0 : 2</v>
      </c>
      <c r="Q14" s="2" t="str">
        <f>IFERROR(VLOOKUP($N14&amp;Q$2,terminarz!$I:$J,2,FALSE),"  ")</f>
        <v xml:space="preserve"> : </v>
      </c>
      <c r="R14" s="2" t="str">
        <f>IFERROR(VLOOKUP($N14&amp;R$2,terminarz!$I:$J,2,FALSE),"  ")</f>
        <v xml:space="preserve"> : </v>
      </c>
      <c r="S14" s="2" t="str">
        <f>IFERROR(VLOOKUP($N14&amp;S$2,terminarz!$I:$J,2,FALSE),"  ")</f>
        <v xml:space="preserve"> : </v>
      </c>
      <c r="T14" s="2" t="str">
        <f>IFERROR(VLOOKUP($N14&amp;T$2,terminarz!$I:$J,2,FALSE),"  ")</f>
        <v xml:space="preserve"> : </v>
      </c>
      <c r="U14" s="2" t="str">
        <f>IFERROR(VLOOKUP($N14&amp;U$2,terminarz!$I:$J,2,FALSE),"  ")</f>
        <v xml:space="preserve"> : </v>
      </c>
      <c r="V14" s="2" t="str">
        <f>IFERROR(VLOOKUP($N14&amp;V$2,terminarz!$I:$J,2,FALSE),"  ")</f>
        <v xml:space="preserve"> : </v>
      </c>
      <c r="W14" s="2" t="str">
        <f>IFERROR(VLOOKUP($N14&amp;W$2,terminarz!$I:$J,2,FALSE),"  ")</f>
        <v xml:space="preserve"> : </v>
      </c>
      <c r="X14" s="2" t="str">
        <f>IFERROR(VLOOKUP($N14&amp;X$2,terminarz!$I:$J,2,FALSE),"  ")</f>
        <v xml:space="preserve"> : </v>
      </c>
      <c r="Y14" s="2" t="str">
        <f>IFERROR(VLOOKUP($N14&amp;Y$2,terminarz!$I:$J,2,FALSE),"  ")</f>
        <v xml:space="preserve"> : </v>
      </c>
      <c r="Z14" s="14" t="str">
        <f>IFERROR(VLOOKUP($N14&amp;Z$2,terminarz!$I:$J,2,FALSE),"  ")</f>
        <v xml:space="preserve">  </v>
      </c>
      <c r="AA14" s="2" t="str">
        <f>IFERROR(VLOOKUP($N14&amp;AA$2,terminarz!$I:$J,2,FALSE),"  ")</f>
        <v xml:space="preserve"> : </v>
      </c>
      <c r="AB14" s="2" t="str">
        <f>IFERROR(VLOOKUP($N14&amp;AB$2,terminarz!$I:$J,2,FALSE),"  ")</f>
        <v xml:space="preserve"> : </v>
      </c>
      <c r="AC14" s="2" t="str">
        <f>IFERROR(VLOOKUP($N14&amp;AC$2,terminarz!$I:$J,2,FALSE),"  ")</f>
        <v xml:space="preserve"> : </v>
      </c>
      <c r="AD14" s="2" t="str">
        <f>IFERROR(VLOOKUP($N14&amp;AD$2,terminarz!$I:$J,2,FALSE),"  ")</f>
        <v xml:space="preserve"> : </v>
      </c>
      <c r="AE14" s="26">
        <f>COUNTIFS(terminarz!$D:$E,N14,terminarz!$F:$G,"&lt;&gt;"&amp;"")</f>
        <v>4</v>
      </c>
      <c r="AF14" s="27">
        <f>SUMIF(terminarz!$D:$E,N14,terminarz!$K:$L)</f>
        <v>2</v>
      </c>
      <c r="AG14" s="27">
        <f>SUMIF(terminarz!$D:$E,tabela!N14,terminarz!$F:$G)</f>
        <v>4</v>
      </c>
      <c r="AH14" s="27">
        <f>SUMIF(terminarz!$D:$E,tabela!N14,terminarz!$G:$H)</f>
        <v>8</v>
      </c>
      <c r="AI14" s="27">
        <f t="shared" si="12"/>
        <v>-4</v>
      </c>
      <c r="AJ14" s="27">
        <v>12</v>
      </c>
      <c r="AK14" s="27">
        <f t="shared" si="7"/>
        <v>3060.05</v>
      </c>
      <c r="AL14" s="27">
        <f>COUNTIFS(terminarz!$D:$D,N14,terminarz!$F:$F,"&lt;&gt;"&amp;"")</f>
        <v>1</v>
      </c>
      <c r="AM14" s="27">
        <f>SUMIF(terminarz!$D:$D,N14,terminarz!$K:$K)</f>
        <v>0</v>
      </c>
      <c r="AN14" s="27">
        <f>SUMIF(terminarz!$D:$D,tabela!N14,terminarz!$F:$F)</f>
        <v>0</v>
      </c>
      <c r="AO14" s="27">
        <f>SUMIF(terminarz!$D:$D,tabela!N14,terminarz!$G:$G)</f>
        <v>2</v>
      </c>
      <c r="AP14" s="27">
        <f t="shared" si="13"/>
        <v>-2</v>
      </c>
      <c r="AQ14" s="27">
        <f t="shared" si="8"/>
        <v>1050.05</v>
      </c>
      <c r="AR14" s="27">
        <f>COUNTIFS(terminarz!$E:$E,N14,terminarz!$G:$G,"&lt;&gt;"&amp;"")</f>
        <v>3</v>
      </c>
      <c r="AS14" s="27">
        <f>SUMIF(terminarz!$E:$E,N14,terminarz!$L:$L)</f>
        <v>2</v>
      </c>
      <c r="AT14" s="27">
        <f>SUMIF(terminarz!$E:$E,tabela!N14,terminarz!$G:$G)</f>
        <v>4</v>
      </c>
      <c r="AU14" s="27">
        <f>SUMIF(terminarz!$E:$E,tabela!N14,terminarz!$H:$H)</f>
        <v>6</v>
      </c>
      <c r="AV14" s="27">
        <f t="shared" si="14"/>
        <v>-2</v>
      </c>
      <c r="AW14" s="27">
        <f t="shared" si="9"/>
        <v>6120.05</v>
      </c>
    </row>
    <row r="15" spans="2:49" x14ac:dyDescent="0.25">
      <c r="B15" s="56">
        <v>13</v>
      </c>
      <c r="C15" s="57" t="str">
        <f t="shared" si="0"/>
        <v>STAL MIELEC</v>
      </c>
      <c r="D15" s="56">
        <f t="shared" si="10"/>
        <v>4</v>
      </c>
      <c r="E15" s="56">
        <f t="shared" si="1"/>
        <v>2</v>
      </c>
      <c r="F15" s="56">
        <f t="shared" si="2"/>
        <v>4</v>
      </c>
      <c r="G15" s="56">
        <f t="shared" si="3"/>
        <v>8</v>
      </c>
      <c r="H15" s="56">
        <f t="shared" si="4"/>
        <v>-4</v>
      </c>
      <c r="K15" s="1">
        <f t="shared" si="11"/>
        <v>15</v>
      </c>
      <c r="L15" s="1">
        <f t="shared" si="5"/>
        <v>12</v>
      </c>
      <c r="M15" s="1">
        <f t="shared" si="6"/>
        <v>16</v>
      </c>
      <c r="N15" s="43" t="s">
        <v>46</v>
      </c>
      <c r="O15" s="2" t="str">
        <f>IFERROR(VLOOKUP($N15&amp;O$2,terminarz!$I:$J,2,FALSE),"  ")</f>
        <v xml:space="preserve"> : </v>
      </c>
      <c r="P15" s="2" t="str">
        <f>IFERROR(VLOOKUP($N15&amp;P$2,terminarz!$I:$J,2,FALSE),"  ")</f>
        <v xml:space="preserve"> : </v>
      </c>
      <c r="Q15" s="2" t="str">
        <f>IFERROR(VLOOKUP($N15&amp;Q$2,terminarz!$I:$J,2,FALSE),"  ")</f>
        <v xml:space="preserve"> : </v>
      </c>
      <c r="R15" s="2" t="str">
        <f>IFERROR(VLOOKUP($N15&amp;R$2,terminarz!$I:$J,2,FALSE),"  ")</f>
        <v xml:space="preserve"> : </v>
      </c>
      <c r="S15" s="2" t="str">
        <f>IFERROR(VLOOKUP($N15&amp;S$2,terminarz!$I:$J,2,FALSE),"  ")</f>
        <v>0 : 1</v>
      </c>
      <c r="T15" s="2" t="str">
        <f>IFERROR(VLOOKUP($N15&amp;T$2,terminarz!$I:$J,2,FALSE),"  ")</f>
        <v xml:space="preserve"> : </v>
      </c>
      <c r="U15" s="2" t="str">
        <f>IFERROR(VLOOKUP($N15&amp;U$2,terminarz!$I:$J,2,FALSE),"  ")</f>
        <v>0 : 0</v>
      </c>
      <c r="V15" s="2" t="str">
        <f>IFERROR(VLOOKUP($N15&amp;V$2,terminarz!$I:$J,2,FALSE),"  ")</f>
        <v xml:space="preserve"> : </v>
      </c>
      <c r="W15" s="2" t="str">
        <f>IFERROR(VLOOKUP($N15&amp;W$2,terminarz!$I:$J,2,FALSE),"  ")</f>
        <v xml:space="preserve"> : </v>
      </c>
      <c r="X15" s="2" t="str">
        <f>IFERROR(VLOOKUP($N15&amp;X$2,terminarz!$I:$J,2,FALSE),"  ")</f>
        <v xml:space="preserve"> : </v>
      </c>
      <c r="Y15" s="2" t="str">
        <f>IFERROR(VLOOKUP($N15&amp;Y$2,terminarz!$I:$J,2,FALSE),"  ")</f>
        <v xml:space="preserve"> : </v>
      </c>
      <c r="Z15" s="2" t="str">
        <f>IFERROR(VLOOKUP($N15&amp;Z$2,terminarz!$I:$J,2,FALSE),"  ")</f>
        <v xml:space="preserve"> : </v>
      </c>
      <c r="AA15" s="14" t="str">
        <f>IFERROR(VLOOKUP($N15&amp;AA$2,terminarz!$I:$J,2,FALSE),"  ")</f>
        <v xml:space="preserve">  </v>
      </c>
      <c r="AB15" s="2" t="str">
        <f>IFERROR(VLOOKUP($N15&amp;AB$2,terminarz!$I:$J,2,FALSE),"  ")</f>
        <v xml:space="preserve"> : </v>
      </c>
      <c r="AC15" s="2" t="str">
        <f>IFERROR(VLOOKUP($N15&amp;AC$2,terminarz!$I:$J,2,FALSE),"  ")</f>
        <v xml:space="preserve"> : </v>
      </c>
      <c r="AD15" s="2" t="str">
        <f>IFERROR(VLOOKUP($N15&amp;AD$2,terminarz!$I:$J,2,FALSE),"  ")</f>
        <v xml:space="preserve"> : </v>
      </c>
      <c r="AE15" s="26">
        <f>COUNTIFS(terminarz!$D:$E,N15,terminarz!$F:$G,"&lt;&gt;"&amp;"")</f>
        <v>4</v>
      </c>
      <c r="AF15" s="27">
        <f>SUMIF(terminarz!$D:$E,N15,terminarz!$K:$L)</f>
        <v>1</v>
      </c>
      <c r="AG15" s="27">
        <f>SUMIF(terminarz!$D:$E,tabela!N15,terminarz!$F:$G)</f>
        <v>0</v>
      </c>
      <c r="AH15" s="27">
        <f>SUMIF(terminarz!$D:$E,tabela!N15,terminarz!$G:$H)</f>
        <v>3</v>
      </c>
      <c r="AI15" s="27">
        <f t="shared" si="12"/>
        <v>-3</v>
      </c>
      <c r="AJ15" s="27">
        <v>13</v>
      </c>
      <c r="AK15" s="27">
        <f t="shared" si="7"/>
        <v>1060.04</v>
      </c>
      <c r="AL15" s="27">
        <f>COUNTIFS(terminarz!$D:$D,N15,terminarz!$F:$F,"&lt;&gt;"&amp;"")</f>
        <v>2</v>
      </c>
      <c r="AM15" s="27">
        <f>SUMIF(terminarz!$D:$D,N15,terminarz!$K:$K)</f>
        <v>1</v>
      </c>
      <c r="AN15" s="27">
        <f>SUMIF(terminarz!$D:$D,tabela!N15,terminarz!$F:$F)</f>
        <v>0</v>
      </c>
      <c r="AO15" s="27">
        <f>SUMIF(terminarz!$D:$D,tabela!N15,terminarz!$G:$G)</f>
        <v>1</v>
      </c>
      <c r="AP15" s="27">
        <f t="shared" si="13"/>
        <v>-1</v>
      </c>
      <c r="AQ15" s="27">
        <f t="shared" si="8"/>
        <v>5070.04</v>
      </c>
      <c r="AR15" s="27">
        <f>COUNTIFS(terminarz!$E:$E,N15,terminarz!$G:$G,"&lt;&gt;"&amp;"")</f>
        <v>2</v>
      </c>
      <c r="AS15" s="27">
        <f>SUMIF(terminarz!$E:$E,N15,terminarz!$L:$L)</f>
        <v>0</v>
      </c>
      <c r="AT15" s="27">
        <f>SUMIF(terminarz!$E:$E,tabela!N15,terminarz!$G:$G)</f>
        <v>0</v>
      </c>
      <c r="AU15" s="27">
        <f>SUMIF(terminarz!$E:$E,tabela!N15,terminarz!$H:$H)</f>
        <v>2</v>
      </c>
      <c r="AV15" s="27">
        <f t="shared" si="14"/>
        <v>-2</v>
      </c>
      <c r="AW15" s="27">
        <f t="shared" si="9"/>
        <v>1020.04</v>
      </c>
    </row>
    <row r="16" spans="2:49" x14ac:dyDescent="0.25">
      <c r="B16" s="56">
        <v>14</v>
      </c>
      <c r="C16" s="57" t="str">
        <f t="shared" si="0"/>
        <v>WISŁA KRAKÓW</v>
      </c>
      <c r="D16" s="56">
        <f t="shared" si="10"/>
        <v>4</v>
      </c>
      <c r="E16" s="56">
        <f t="shared" si="1"/>
        <v>2</v>
      </c>
      <c r="F16" s="56">
        <f t="shared" si="2"/>
        <v>4</v>
      </c>
      <c r="G16" s="56">
        <f t="shared" si="3"/>
        <v>9</v>
      </c>
      <c r="H16" s="56">
        <f t="shared" si="4"/>
        <v>-5</v>
      </c>
      <c r="K16" s="1">
        <f t="shared" si="11"/>
        <v>14</v>
      </c>
      <c r="L16" s="1">
        <f t="shared" si="5"/>
        <v>16</v>
      </c>
      <c r="M16" s="1">
        <f t="shared" si="6"/>
        <v>10</v>
      </c>
      <c r="N16" s="43" t="s">
        <v>51</v>
      </c>
      <c r="O16" s="2" t="str">
        <f>IFERROR(VLOOKUP($N16&amp;O$2,terminarz!$I:$J,2,FALSE),"  ")</f>
        <v xml:space="preserve"> : </v>
      </c>
      <c r="P16" s="2" t="str">
        <f>IFERROR(VLOOKUP($N16&amp;P$2,terminarz!$I:$J,2,FALSE),"  ")</f>
        <v xml:space="preserve"> : </v>
      </c>
      <c r="Q16" s="2" t="str">
        <f>IFERROR(VLOOKUP($N16&amp;Q$2,terminarz!$I:$J,2,FALSE),"  ")</f>
        <v xml:space="preserve"> : </v>
      </c>
      <c r="R16" s="2" t="str">
        <f>IFERROR(VLOOKUP($N16&amp;R$2,terminarz!$I:$J,2,FALSE),"  ")</f>
        <v xml:space="preserve"> : </v>
      </c>
      <c r="S16" s="2" t="str">
        <f>IFERROR(VLOOKUP($N16&amp;S$2,terminarz!$I:$J,2,FALSE),"  ")</f>
        <v xml:space="preserve"> : </v>
      </c>
      <c r="T16" s="2" t="str">
        <f>IFERROR(VLOOKUP($N16&amp;T$2,terminarz!$I:$J,2,FALSE),"  ")</f>
        <v xml:space="preserve"> : </v>
      </c>
      <c r="U16" s="2" t="str">
        <f>IFERROR(VLOOKUP($N16&amp;U$2,terminarz!$I:$J,2,FALSE),"  ")</f>
        <v xml:space="preserve"> : </v>
      </c>
      <c r="V16" s="2" t="str">
        <f>IFERROR(VLOOKUP($N16&amp;V$2,terminarz!$I:$J,2,FALSE),"  ")</f>
        <v xml:space="preserve"> : </v>
      </c>
      <c r="W16" s="2" t="str">
        <f>IFERROR(VLOOKUP($N16&amp;W$2,terminarz!$I:$J,2,FALSE),"  ")</f>
        <v xml:space="preserve"> : </v>
      </c>
      <c r="X16" s="2" t="str">
        <f>IFERROR(VLOOKUP($N16&amp;X$2,terminarz!$I:$J,2,FALSE),"  ")</f>
        <v xml:space="preserve"> : </v>
      </c>
      <c r="Y16" s="2" t="str">
        <f>IFERROR(VLOOKUP($N16&amp;Y$2,terminarz!$I:$J,2,FALSE),"  ")</f>
        <v>1 : 3</v>
      </c>
      <c r="Z16" s="2" t="str">
        <f>IFERROR(VLOOKUP($N16&amp;Z$2,terminarz!$I:$J,2,FALSE),"  ")</f>
        <v xml:space="preserve"> : </v>
      </c>
      <c r="AA16" s="2" t="str">
        <f>IFERROR(VLOOKUP($N16&amp;AA$2,terminarz!$I:$J,2,FALSE),"  ")</f>
        <v xml:space="preserve"> : </v>
      </c>
      <c r="AB16" s="14" t="str">
        <f>IFERROR(VLOOKUP($N16&amp;AB$2,terminarz!$I:$J,2,FALSE),"  ")</f>
        <v xml:space="preserve">  </v>
      </c>
      <c r="AC16" s="2" t="str">
        <f>IFERROR(VLOOKUP($N16&amp;AC$2,terminarz!$I:$J,2,FALSE),"  ")</f>
        <v>0 : 3</v>
      </c>
      <c r="AD16" s="2" t="str">
        <f>IFERROR(VLOOKUP($N16&amp;AD$2,terminarz!$I:$J,2,FALSE),"  ")</f>
        <v xml:space="preserve"> : </v>
      </c>
      <c r="AE16" s="26">
        <f>COUNTIFS(terminarz!$D:$E,N16,terminarz!$F:$G,"&lt;&gt;"&amp;"")</f>
        <v>4</v>
      </c>
      <c r="AF16" s="27">
        <f>SUMIF(terminarz!$D:$E,N16,terminarz!$K:$L)</f>
        <v>2</v>
      </c>
      <c r="AG16" s="27">
        <f>SUMIF(terminarz!$D:$E,tabela!N16,terminarz!$F:$G)</f>
        <v>4</v>
      </c>
      <c r="AH16" s="27">
        <f>SUMIF(terminarz!$D:$E,tabela!N16,terminarz!$G:$H)</f>
        <v>9</v>
      </c>
      <c r="AI16" s="27">
        <f t="shared" si="12"/>
        <v>-5</v>
      </c>
      <c r="AJ16" s="27">
        <v>14</v>
      </c>
      <c r="AK16" s="27">
        <f t="shared" si="7"/>
        <v>3040.03</v>
      </c>
      <c r="AL16" s="27">
        <f>COUNTIFS(terminarz!$D:$D,N16,terminarz!$F:$F,"&lt;&gt;"&amp;"")</f>
        <v>2</v>
      </c>
      <c r="AM16" s="27">
        <f>SUMIF(terminarz!$D:$D,N16,terminarz!$K:$K)</f>
        <v>0</v>
      </c>
      <c r="AN16" s="27">
        <f>SUMIF(terminarz!$D:$D,tabela!N16,terminarz!$F:$F)</f>
        <v>1</v>
      </c>
      <c r="AO16" s="27">
        <f>SUMIF(terminarz!$D:$D,tabela!N16,terminarz!$G:$G)</f>
        <v>6</v>
      </c>
      <c r="AP16" s="27">
        <f t="shared" si="13"/>
        <v>-5</v>
      </c>
      <c r="AQ16" s="27">
        <f t="shared" si="8"/>
        <v>1050.03</v>
      </c>
      <c r="AR16" s="27">
        <f>COUNTIFS(terminarz!$E:$E,N16,terminarz!$G:$G,"&lt;&gt;"&amp;"")</f>
        <v>2</v>
      </c>
      <c r="AS16" s="27">
        <f>SUMIF(terminarz!$E:$E,N16,terminarz!$L:$L)</f>
        <v>2</v>
      </c>
      <c r="AT16" s="27">
        <f>SUMIF(terminarz!$E:$E,tabela!N16,terminarz!$G:$G)</f>
        <v>3</v>
      </c>
      <c r="AU16" s="27">
        <f>SUMIF(terminarz!$E:$E,tabela!N16,terminarz!$H:$H)</f>
        <v>3</v>
      </c>
      <c r="AV16" s="27">
        <f t="shared" si="14"/>
        <v>0</v>
      </c>
      <c r="AW16" s="27">
        <f t="shared" si="9"/>
        <v>6140.03</v>
      </c>
    </row>
    <row r="17" spans="2:53" x14ac:dyDescent="0.25">
      <c r="B17" s="56">
        <v>15</v>
      </c>
      <c r="C17" s="57" t="str">
        <f t="shared" si="0"/>
        <v>WARTA POZNAŃ</v>
      </c>
      <c r="D17" s="56">
        <f t="shared" si="10"/>
        <v>4</v>
      </c>
      <c r="E17" s="56">
        <f t="shared" si="1"/>
        <v>1</v>
      </c>
      <c r="F17" s="56">
        <f t="shared" si="2"/>
        <v>0</v>
      </c>
      <c r="G17" s="56">
        <f t="shared" si="3"/>
        <v>3</v>
      </c>
      <c r="H17" s="56">
        <f t="shared" si="4"/>
        <v>-3</v>
      </c>
      <c r="K17" s="1">
        <f t="shared" si="11"/>
        <v>11</v>
      </c>
      <c r="L17" s="1">
        <f t="shared" si="5"/>
        <v>10</v>
      </c>
      <c r="M17" s="1">
        <f t="shared" si="6"/>
        <v>5</v>
      </c>
      <c r="N17" s="43" t="s">
        <v>44</v>
      </c>
      <c r="O17" s="2" t="str">
        <f>IFERROR(VLOOKUP($N17&amp;O$2,terminarz!$I:$J,2,FALSE),"  ")</f>
        <v xml:space="preserve"> : </v>
      </c>
      <c r="P17" s="2" t="str">
        <f>IFERROR(VLOOKUP($N17&amp;P$2,terminarz!$I:$J,2,FALSE),"  ")</f>
        <v xml:space="preserve"> : </v>
      </c>
      <c r="Q17" s="2" t="str">
        <f>IFERROR(VLOOKUP($N17&amp;Q$2,terminarz!$I:$J,2,FALSE),"  ")</f>
        <v xml:space="preserve"> : </v>
      </c>
      <c r="R17" s="2" t="str">
        <f>IFERROR(VLOOKUP($N17&amp;R$2,terminarz!$I:$J,2,FALSE),"  ")</f>
        <v xml:space="preserve"> : </v>
      </c>
      <c r="S17" s="2" t="str">
        <f>IFERROR(VLOOKUP($N17&amp;S$2,terminarz!$I:$J,2,FALSE),"  ")</f>
        <v xml:space="preserve"> : </v>
      </c>
      <c r="T17" s="2" t="str">
        <f>IFERROR(VLOOKUP($N17&amp;T$2,terminarz!$I:$J,2,FALSE),"  ")</f>
        <v>0 : 1</v>
      </c>
      <c r="U17" s="2" t="str">
        <f>IFERROR(VLOOKUP($N17&amp;U$2,terminarz!$I:$J,2,FALSE),"  ")</f>
        <v xml:space="preserve"> : </v>
      </c>
      <c r="V17" s="2" t="str">
        <f>IFERROR(VLOOKUP($N17&amp;V$2,terminarz!$I:$J,2,FALSE),"  ")</f>
        <v xml:space="preserve"> : </v>
      </c>
      <c r="W17" s="2" t="str">
        <f>IFERROR(VLOOKUP($N17&amp;W$2,terminarz!$I:$J,2,FALSE),"  ")</f>
        <v xml:space="preserve"> : </v>
      </c>
      <c r="X17" s="2" t="str">
        <f>IFERROR(VLOOKUP($N17&amp;X$2,terminarz!$I:$J,2,FALSE),"  ")</f>
        <v xml:space="preserve"> : </v>
      </c>
      <c r="Y17" s="2" t="str">
        <f>IFERROR(VLOOKUP($N17&amp;Y$2,terminarz!$I:$J,2,FALSE),"  ")</f>
        <v xml:space="preserve"> : </v>
      </c>
      <c r="Z17" s="2" t="str">
        <f>IFERROR(VLOOKUP($N17&amp;Z$2,terminarz!$I:$J,2,FALSE),"  ")</f>
        <v>1 : 1</v>
      </c>
      <c r="AA17" s="2" t="str">
        <f>IFERROR(VLOOKUP($N17&amp;AA$2,terminarz!$I:$J,2,FALSE),"  ")</f>
        <v xml:space="preserve"> : </v>
      </c>
      <c r="AB17" s="2" t="str">
        <f>IFERROR(VLOOKUP($N17&amp;AB$2,terminarz!$I:$J,2,FALSE),"  ")</f>
        <v xml:space="preserve"> : </v>
      </c>
      <c r="AC17" s="14" t="str">
        <f>IFERROR(VLOOKUP($N17&amp;AC$2,terminarz!$I:$J,2,FALSE),"  ")</f>
        <v xml:space="preserve">  </v>
      </c>
      <c r="AD17" s="2" t="str">
        <f>IFERROR(VLOOKUP($N17&amp;AD$2,terminarz!$I:$J,2,FALSE),"  ")</f>
        <v xml:space="preserve"> : </v>
      </c>
      <c r="AE17" s="26">
        <f>COUNTIFS(terminarz!$D:$E,N17,terminarz!$F:$G,"&lt;&gt;"&amp;"")</f>
        <v>4</v>
      </c>
      <c r="AF17" s="27">
        <f>SUMIF(terminarz!$D:$E,N17,terminarz!$K:$L)</f>
        <v>5</v>
      </c>
      <c r="AG17" s="27">
        <f>SUMIF(terminarz!$D:$E,tabela!N17,terminarz!$F:$G)</f>
        <v>6</v>
      </c>
      <c r="AH17" s="27">
        <f>SUMIF(terminarz!$D:$E,tabela!N17,terminarz!$G:$H)</f>
        <v>4</v>
      </c>
      <c r="AI17" s="27">
        <f t="shared" si="12"/>
        <v>2</v>
      </c>
      <c r="AJ17" s="27">
        <v>15</v>
      </c>
      <c r="AK17" s="27">
        <f t="shared" si="7"/>
        <v>6200.02</v>
      </c>
      <c r="AL17" s="27">
        <f>COUNTIFS(terminarz!$D:$D,N17,terminarz!$F:$F,"&lt;&gt;"&amp;"")</f>
        <v>2</v>
      </c>
      <c r="AM17" s="27">
        <f>SUMIF(terminarz!$D:$D,N17,terminarz!$K:$K)</f>
        <v>1</v>
      </c>
      <c r="AN17" s="27">
        <f>SUMIF(terminarz!$D:$D,tabela!N17,terminarz!$F:$F)</f>
        <v>1</v>
      </c>
      <c r="AO17" s="27">
        <f>SUMIF(terminarz!$D:$D,tabela!N17,terminarz!$G:$G)</f>
        <v>2</v>
      </c>
      <c r="AP17" s="27">
        <f t="shared" si="13"/>
        <v>-1</v>
      </c>
      <c r="AQ17" s="27">
        <f t="shared" si="8"/>
        <v>5100.0200000000004</v>
      </c>
      <c r="AR17" s="27">
        <f>COUNTIFS(terminarz!$E:$E,N17,terminarz!$G:$G,"&lt;&gt;"&amp;"")</f>
        <v>2</v>
      </c>
      <c r="AS17" s="27">
        <f>SUMIF(terminarz!$E:$E,N17,terminarz!$L:$L)</f>
        <v>4</v>
      </c>
      <c r="AT17" s="27">
        <f>SUMIF(terminarz!$E:$E,tabela!N17,terminarz!$G:$G)</f>
        <v>5</v>
      </c>
      <c r="AU17" s="27">
        <f>SUMIF(terminarz!$E:$E,tabela!N17,terminarz!$H:$H)</f>
        <v>2</v>
      </c>
      <c r="AV17" s="27">
        <f t="shared" si="14"/>
        <v>3</v>
      </c>
      <c r="AW17" s="27">
        <f t="shared" si="9"/>
        <v>12280.02</v>
      </c>
    </row>
    <row r="18" spans="2:53" x14ac:dyDescent="0.25">
      <c r="B18" s="17">
        <v>16</v>
      </c>
      <c r="C18" s="24" t="str">
        <f t="shared" si="0"/>
        <v>PIAST GLIWICE</v>
      </c>
      <c r="D18" s="17">
        <f t="shared" si="10"/>
        <v>4</v>
      </c>
      <c r="E18" s="53">
        <f t="shared" si="1"/>
        <v>1</v>
      </c>
      <c r="F18" s="17">
        <f t="shared" si="2"/>
        <v>0</v>
      </c>
      <c r="G18" s="17">
        <f t="shared" si="3"/>
        <v>4</v>
      </c>
      <c r="H18" s="17">
        <f t="shared" si="4"/>
        <v>-4</v>
      </c>
      <c r="K18" s="1">
        <f t="shared" si="11"/>
        <v>6</v>
      </c>
      <c r="L18" s="1">
        <f t="shared" si="5"/>
        <v>1</v>
      </c>
      <c r="M18" s="1">
        <f t="shared" si="6"/>
        <v>15</v>
      </c>
      <c r="N18" s="43" t="s">
        <v>36</v>
      </c>
      <c r="O18" s="2" t="str">
        <f>IFERROR(VLOOKUP($N18&amp;O$2,terminarz!$I:$J,2,FALSE),"  ")</f>
        <v>1 : 1</v>
      </c>
      <c r="P18" s="2" t="str">
        <f>IFERROR(VLOOKUP($N18&amp;P$2,terminarz!$I:$J,2,FALSE),"  ")</f>
        <v xml:space="preserve"> : </v>
      </c>
      <c r="Q18" s="2" t="str">
        <f>IFERROR(VLOOKUP($N18&amp;Q$2,terminarz!$I:$J,2,FALSE),"  ")</f>
        <v xml:space="preserve"> : </v>
      </c>
      <c r="R18" s="2" t="str">
        <f>IFERROR(VLOOKUP($N18&amp;R$2,terminarz!$I:$J,2,FALSE),"  ")</f>
        <v>2 : 1</v>
      </c>
      <c r="S18" s="2" t="str">
        <f>IFERROR(VLOOKUP($N18&amp;S$2,terminarz!$I:$J,2,FALSE),"  ")</f>
        <v xml:space="preserve"> : </v>
      </c>
      <c r="T18" s="2" t="str">
        <f>IFERROR(VLOOKUP($N18&amp;T$2,terminarz!$I:$J,2,FALSE),"  ")</f>
        <v xml:space="preserve"> : </v>
      </c>
      <c r="U18" s="2" t="str">
        <f>IFERROR(VLOOKUP($N18&amp;U$2,terminarz!$I:$J,2,FALSE),"  ")</f>
        <v xml:space="preserve"> : </v>
      </c>
      <c r="V18" s="2" t="str">
        <f>IFERROR(VLOOKUP($N18&amp;V$2,terminarz!$I:$J,2,FALSE),"  ")</f>
        <v xml:space="preserve"> : </v>
      </c>
      <c r="W18" s="2" t="str">
        <f>IFERROR(VLOOKUP($N18&amp;W$2,terminarz!$I:$J,2,FALSE),"  ")</f>
        <v xml:space="preserve"> : </v>
      </c>
      <c r="X18" s="2" t="str">
        <f>IFERROR(VLOOKUP($N18&amp;X$2,terminarz!$I:$J,2,FALSE),"  ")</f>
        <v xml:space="preserve"> : </v>
      </c>
      <c r="Y18" s="2" t="str">
        <f>IFERROR(VLOOKUP($N18&amp;Y$2,terminarz!$I:$J,2,FALSE),"  ")</f>
        <v xml:space="preserve"> : </v>
      </c>
      <c r="Z18" s="2" t="str">
        <f>IFERROR(VLOOKUP($N18&amp;Z$2,terminarz!$I:$J,2,FALSE),"  ")</f>
        <v xml:space="preserve"> : </v>
      </c>
      <c r="AA18" s="2" t="str">
        <f>IFERROR(VLOOKUP($N18&amp;AA$2,terminarz!$I:$J,2,FALSE),"  ")</f>
        <v>1 : 0</v>
      </c>
      <c r="AB18" s="2" t="str">
        <f>IFERROR(VLOOKUP($N18&amp;AB$2,terminarz!$I:$J,2,FALSE),"  ")</f>
        <v xml:space="preserve"> : </v>
      </c>
      <c r="AC18" s="2" t="str">
        <f>IFERROR(VLOOKUP($N18&amp;AC$2,terminarz!$I:$J,2,FALSE),"  ")</f>
        <v xml:space="preserve"> : </v>
      </c>
      <c r="AD18" s="14" t="str">
        <f>IFERROR(VLOOKUP($N18&amp;AD$2,terminarz!$I:$J,2,FALSE),"  ")</f>
        <v xml:space="preserve">  </v>
      </c>
      <c r="AE18" s="26">
        <f>COUNTIFS(terminarz!$D:$E,N18,terminarz!$F:$G,"&lt;&gt;"&amp;"")</f>
        <v>4</v>
      </c>
      <c r="AF18" s="27">
        <f>SUMIF(terminarz!$D:$E,N18,terminarz!$K:$L)</f>
        <v>7</v>
      </c>
      <c r="AG18" s="27">
        <f>SUMIF(terminarz!$D:$E,tabela!N18,terminarz!$F:$G)</f>
        <v>5</v>
      </c>
      <c r="AH18" s="27">
        <f>SUMIF(terminarz!$D:$E,tabela!N18,terminarz!$G:$H)</f>
        <v>4</v>
      </c>
      <c r="AI18" s="27">
        <f t="shared" si="12"/>
        <v>1</v>
      </c>
      <c r="AJ18" s="27">
        <v>16</v>
      </c>
      <c r="AK18" s="27">
        <f t="shared" si="7"/>
        <v>11140.01</v>
      </c>
      <c r="AL18" s="27">
        <f>COUNTIFS(terminarz!$D:$D,N18,terminarz!$F:$F,"&lt;&gt;"&amp;"")</f>
        <v>3</v>
      </c>
      <c r="AM18" s="27">
        <f>SUMIF(terminarz!$D:$D,N18,terminarz!$K:$K)</f>
        <v>7</v>
      </c>
      <c r="AN18" s="27">
        <f>SUMIF(terminarz!$D:$D,tabela!N18,terminarz!$F:$F)</f>
        <v>4</v>
      </c>
      <c r="AO18" s="27">
        <f>SUMIF(terminarz!$D:$D,tabela!N18,terminarz!$G:$G)</f>
        <v>2</v>
      </c>
      <c r="AP18" s="27">
        <f t="shared" si="13"/>
        <v>2</v>
      </c>
      <c r="AQ18" s="27">
        <f t="shared" si="8"/>
        <v>16270.01</v>
      </c>
      <c r="AR18" s="27">
        <f>COUNTIFS(terminarz!$E:$E,N18,terminarz!$G:$G,"&lt;&gt;"&amp;"")</f>
        <v>1</v>
      </c>
      <c r="AS18" s="27">
        <f>SUMIF(terminarz!$E:$E,N18,terminarz!$L:$L)</f>
        <v>0</v>
      </c>
      <c r="AT18" s="27">
        <f>SUMIF(terminarz!$E:$E,tabela!N18,terminarz!$G:$G)</f>
        <v>1</v>
      </c>
      <c r="AU18" s="27">
        <f>SUMIF(terminarz!$E:$E,tabela!N18,terminarz!$H:$H)</f>
        <v>2</v>
      </c>
      <c r="AV18" s="27">
        <f t="shared" si="14"/>
        <v>-1</v>
      </c>
      <c r="AW18" s="27">
        <f t="shared" si="9"/>
        <v>1090.01</v>
      </c>
    </row>
    <row r="19" spans="2:53" x14ac:dyDescent="0.25">
      <c r="B19" s="20"/>
      <c r="C19" s="20"/>
      <c r="D19" s="20"/>
      <c r="E19" s="20"/>
      <c r="F19" s="20"/>
      <c r="G19" s="20"/>
      <c r="H19" s="20"/>
      <c r="I19" s="20"/>
      <c r="K19" s="19"/>
      <c r="L19" s="19"/>
      <c r="M19" s="19"/>
      <c r="N19" s="19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31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</row>
    <row r="20" spans="2:53" s="34" customFormat="1" ht="24" thickBot="1" x14ac:dyDescent="0.4">
      <c r="B20" s="66" t="s">
        <v>25</v>
      </c>
      <c r="C20" s="66"/>
      <c r="D20" s="66"/>
      <c r="E20" s="67"/>
      <c r="F20" s="66"/>
      <c r="G20" s="66"/>
      <c r="H20" s="66"/>
      <c r="I20" s="33"/>
      <c r="J20" s="66" t="s">
        <v>26</v>
      </c>
      <c r="K20" s="66"/>
      <c r="L20" s="66"/>
      <c r="M20" s="66"/>
      <c r="N20" s="66"/>
      <c r="O20" s="66"/>
      <c r="P20" s="67"/>
      <c r="Q20" s="66"/>
      <c r="R20" s="66"/>
      <c r="S20" s="66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</row>
    <row r="21" spans="2:53" ht="48.75" x14ac:dyDescent="0.25">
      <c r="B21" s="25" t="s">
        <v>17</v>
      </c>
      <c r="C21" s="25" t="s">
        <v>16</v>
      </c>
      <c r="D21" s="40" t="s">
        <v>6</v>
      </c>
      <c r="E21" s="42" t="s">
        <v>18</v>
      </c>
      <c r="F21" s="41" t="s">
        <v>20</v>
      </c>
      <c r="G21" s="18" t="s">
        <v>21</v>
      </c>
      <c r="H21" s="18" t="s">
        <v>22</v>
      </c>
      <c r="I21" s="20"/>
      <c r="J21" s="25" t="s">
        <v>17</v>
      </c>
      <c r="K21" s="19"/>
      <c r="L21" s="19"/>
      <c r="M21" s="19"/>
      <c r="N21" s="25" t="s">
        <v>16</v>
      </c>
      <c r="O21" s="40" t="s">
        <v>6</v>
      </c>
      <c r="P21" s="42" t="s">
        <v>18</v>
      </c>
      <c r="Q21" s="41" t="s">
        <v>20</v>
      </c>
      <c r="R21" s="18" t="s">
        <v>21</v>
      </c>
      <c r="S21" s="18" t="s">
        <v>22</v>
      </c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</row>
    <row r="22" spans="2:53" x14ac:dyDescent="0.25">
      <c r="B22" s="29">
        <v>1</v>
      </c>
      <c r="C22" s="30" t="str">
        <f t="shared" ref="C22:C37" si="15">VLOOKUP(B22,$L$3:$N$18,3,FALSE)</f>
        <v>ZAGŁĘBIE LUBIN</v>
      </c>
      <c r="D22" s="36">
        <f t="shared" ref="D22:D37" si="16">VLOOKUP(C22,dummy,25,FALSE)</f>
        <v>3</v>
      </c>
      <c r="E22" s="38">
        <f t="shared" ref="E22:E37" si="17">VLOOKUP(C22,dummy,26,FALSE)</f>
        <v>7</v>
      </c>
      <c r="F22" s="37">
        <f t="shared" ref="F22:F37" si="18">VLOOKUP(C22,dummy,27,FALSE)</f>
        <v>4</v>
      </c>
      <c r="G22" s="29">
        <f t="shared" ref="G22:G37" si="19">VLOOKUP(C22,dummy,28,FALSE)</f>
        <v>2</v>
      </c>
      <c r="H22" s="29">
        <f t="shared" ref="H22" si="20">VLOOKUP(C22,dummy,29,FALSE)</f>
        <v>2</v>
      </c>
      <c r="I22" s="20"/>
      <c r="J22" s="29">
        <v>1</v>
      </c>
      <c r="K22" s="19"/>
      <c r="L22" s="19"/>
      <c r="M22" s="19"/>
      <c r="N22" s="30" t="str">
        <f t="shared" ref="N22:N37" si="21">VLOOKUP(J22,$M$3:$N$18,2,FALSE)</f>
        <v>RAKÓW CZĘSTOCHOWA</v>
      </c>
      <c r="O22" s="36">
        <f t="shared" ref="O22:O37" si="22">VLOOKUP(N22,dummy,31,FALSE)</f>
        <v>2</v>
      </c>
      <c r="P22" s="38">
        <f t="shared" ref="P22:P37" si="23">VLOOKUP(N22,dummy,32,FALSE)</f>
        <v>6</v>
      </c>
      <c r="Q22" s="37">
        <f t="shared" ref="Q22:Q37" si="24">VLOOKUP(N22,dummy,33,FALSE)</f>
        <v>7</v>
      </c>
      <c r="R22" s="29">
        <f t="shared" ref="R22:R37" si="25">VLOOKUP(N22,dummy,34,FALSE)</f>
        <v>2</v>
      </c>
      <c r="S22" s="29">
        <f t="shared" ref="S22:S37" si="26">VLOOKUP(N22,dummy,35,FALSE)</f>
        <v>5</v>
      </c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</row>
    <row r="23" spans="2:53" x14ac:dyDescent="0.25">
      <c r="B23" s="29">
        <v>2</v>
      </c>
      <c r="C23" s="30" t="str">
        <f t="shared" si="15"/>
        <v>GÓRNIK ZABRZE</v>
      </c>
      <c r="D23" s="36">
        <f t="shared" si="16"/>
        <v>2</v>
      </c>
      <c r="E23" s="38">
        <f t="shared" si="17"/>
        <v>6</v>
      </c>
      <c r="F23" s="37">
        <f t="shared" si="18"/>
        <v>7</v>
      </c>
      <c r="G23" s="29">
        <f t="shared" si="19"/>
        <v>2</v>
      </c>
      <c r="H23" s="29">
        <f t="shared" ref="H23:H37" si="27">VLOOKUP(C23,dummy,29,FALSE)</f>
        <v>5</v>
      </c>
      <c r="I23" s="20"/>
      <c r="J23" s="29">
        <v>2</v>
      </c>
      <c r="K23" s="19"/>
      <c r="L23" s="19"/>
      <c r="M23" s="19"/>
      <c r="N23" s="30" t="str">
        <f t="shared" si="21"/>
        <v>GÓRNIK ZABRZE</v>
      </c>
      <c r="O23" s="36">
        <f t="shared" si="22"/>
        <v>2</v>
      </c>
      <c r="P23" s="38">
        <f t="shared" si="23"/>
        <v>6</v>
      </c>
      <c r="Q23" s="37">
        <f t="shared" si="24"/>
        <v>5</v>
      </c>
      <c r="R23" s="29">
        <f t="shared" si="25"/>
        <v>1</v>
      </c>
      <c r="S23" s="29">
        <f t="shared" si="26"/>
        <v>4</v>
      </c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</row>
    <row r="24" spans="2:53" x14ac:dyDescent="0.25">
      <c r="B24" s="29">
        <v>3</v>
      </c>
      <c r="C24" s="30" t="str">
        <f t="shared" si="15"/>
        <v>ŚLĄSK WROCŁAW</v>
      </c>
      <c r="D24" s="36">
        <f t="shared" si="16"/>
        <v>2</v>
      </c>
      <c r="E24" s="38">
        <f t="shared" si="17"/>
        <v>4</v>
      </c>
      <c r="F24" s="37">
        <f t="shared" si="18"/>
        <v>5</v>
      </c>
      <c r="G24" s="29">
        <f t="shared" si="19"/>
        <v>3</v>
      </c>
      <c r="H24" s="29">
        <f t="shared" si="27"/>
        <v>2</v>
      </c>
      <c r="I24" s="20"/>
      <c r="J24" s="29">
        <v>3</v>
      </c>
      <c r="K24" s="19"/>
      <c r="L24" s="19"/>
      <c r="M24" s="19"/>
      <c r="N24" s="30" t="str">
        <f t="shared" si="21"/>
        <v>JAGIELLONIA BIAŁYSTOK</v>
      </c>
      <c r="O24" s="36">
        <f t="shared" si="22"/>
        <v>2</v>
      </c>
      <c r="P24" s="38">
        <f t="shared" si="23"/>
        <v>6</v>
      </c>
      <c r="Q24" s="37">
        <f t="shared" si="24"/>
        <v>3</v>
      </c>
      <c r="R24" s="29">
        <f t="shared" si="25"/>
        <v>1</v>
      </c>
      <c r="S24" s="29">
        <f t="shared" si="26"/>
        <v>2</v>
      </c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</row>
    <row r="25" spans="2:53" x14ac:dyDescent="0.25">
      <c r="B25" s="29">
        <v>4</v>
      </c>
      <c r="C25" s="30" t="str">
        <f t="shared" si="15"/>
        <v>CRACOVIA</v>
      </c>
      <c r="D25" s="36">
        <f t="shared" si="16"/>
        <v>2</v>
      </c>
      <c r="E25" s="38">
        <f t="shared" si="17"/>
        <v>4</v>
      </c>
      <c r="F25" s="37">
        <f t="shared" si="18"/>
        <v>3</v>
      </c>
      <c r="G25" s="29">
        <f t="shared" si="19"/>
        <v>2</v>
      </c>
      <c r="H25" s="29">
        <f t="shared" si="27"/>
        <v>1</v>
      </c>
      <c r="I25" s="20"/>
      <c r="J25" s="29">
        <v>4</v>
      </c>
      <c r="K25" s="19"/>
      <c r="L25" s="19"/>
      <c r="M25" s="19"/>
      <c r="N25" s="30" t="str">
        <f t="shared" si="21"/>
        <v>LEGIA WARSZAWA</v>
      </c>
      <c r="O25" s="36">
        <f t="shared" si="22"/>
        <v>2</v>
      </c>
      <c r="P25" s="38">
        <f t="shared" si="23"/>
        <v>6</v>
      </c>
      <c r="Q25" s="37">
        <f t="shared" si="24"/>
        <v>3</v>
      </c>
      <c r="R25" s="29">
        <f t="shared" si="25"/>
        <v>1</v>
      </c>
      <c r="S25" s="29">
        <f t="shared" si="26"/>
        <v>2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</row>
    <row r="26" spans="2:53" x14ac:dyDescent="0.25">
      <c r="B26" s="29">
        <v>5</v>
      </c>
      <c r="C26" s="30" t="str">
        <f t="shared" si="15"/>
        <v>LECH POZNAŃ</v>
      </c>
      <c r="D26" s="36">
        <f t="shared" si="16"/>
        <v>2</v>
      </c>
      <c r="E26" s="38">
        <f t="shared" si="17"/>
        <v>4</v>
      </c>
      <c r="F26" s="37">
        <f t="shared" si="18"/>
        <v>3</v>
      </c>
      <c r="G26" s="29">
        <f t="shared" si="19"/>
        <v>2</v>
      </c>
      <c r="H26" s="29">
        <f t="shared" si="27"/>
        <v>1</v>
      </c>
      <c r="I26" s="20"/>
      <c r="J26" s="29">
        <v>5</v>
      </c>
      <c r="K26" s="19"/>
      <c r="L26" s="19"/>
      <c r="M26" s="19"/>
      <c r="N26" s="30" t="str">
        <f t="shared" si="21"/>
        <v>WISŁA PŁOCK</v>
      </c>
      <c r="O26" s="36">
        <f t="shared" si="22"/>
        <v>2</v>
      </c>
      <c r="P26" s="38">
        <f t="shared" si="23"/>
        <v>4</v>
      </c>
      <c r="Q26" s="37">
        <f t="shared" si="24"/>
        <v>5</v>
      </c>
      <c r="R26" s="29">
        <f t="shared" si="25"/>
        <v>2</v>
      </c>
      <c r="S26" s="29">
        <f t="shared" si="26"/>
        <v>3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</row>
    <row r="27" spans="2:53" x14ac:dyDescent="0.25">
      <c r="B27" s="29">
        <v>6</v>
      </c>
      <c r="C27" s="30" t="str">
        <f t="shared" si="15"/>
        <v>POGOŃ SZCZECIN</v>
      </c>
      <c r="D27" s="36">
        <f t="shared" si="16"/>
        <v>2</v>
      </c>
      <c r="E27" s="38">
        <f t="shared" si="17"/>
        <v>4</v>
      </c>
      <c r="F27" s="37">
        <f t="shared" si="18"/>
        <v>3</v>
      </c>
      <c r="G27" s="29">
        <f t="shared" si="19"/>
        <v>2</v>
      </c>
      <c r="H27" s="29">
        <f t="shared" si="27"/>
        <v>1</v>
      </c>
      <c r="I27" s="21"/>
      <c r="J27" s="29">
        <v>6</v>
      </c>
      <c r="K27" s="19"/>
      <c r="L27" s="19"/>
      <c r="M27" s="19"/>
      <c r="N27" s="30" t="str">
        <f t="shared" si="21"/>
        <v>ŚLĄSK WROCŁAW</v>
      </c>
      <c r="O27" s="36">
        <f t="shared" si="22"/>
        <v>2</v>
      </c>
      <c r="P27" s="38">
        <f t="shared" si="23"/>
        <v>3</v>
      </c>
      <c r="Q27" s="37">
        <f t="shared" si="24"/>
        <v>3</v>
      </c>
      <c r="R27" s="29">
        <f t="shared" si="25"/>
        <v>2</v>
      </c>
      <c r="S27" s="29">
        <f t="shared" si="26"/>
        <v>1</v>
      </c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</row>
    <row r="28" spans="2:53" x14ac:dyDescent="0.25">
      <c r="B28" s="29">
        <v>7</v>
      </c>
      <c r="C28" s="30" t="str">
        <f t="shared" si="15"/>
        <v>LECHIA GDAŃSK</v>
      </c>
      <c r="D28" s="36">
        <f t="shared" si="16"/>
        <v>2</v>
      </c>
      <c r="E28" s="38">
        <f t="shared" si="17"/>
        <v>3</v>
      </c>
      <c r="F28" s="37">
        <f t="shared" si="18"/>
        <v>5</v>
      </c>
      <c r="G28" s="29">
        <f t="shared" si="19"/>
        <v>5</v>
      </c>
      <c r="H28" s="29">
        <f t="shared" si="27"/>
        <v>0</v>
      </c>
      <c r="I28" s="21"/>
      <c r="J28" s="29">
        <v>7</v>
      </c>
      <c r="K28" s="19"/>
      <c r="L28" s="19"/>
      <c r="M28" s="19"/>
      <c r="N28" s="30" t="str">
        <f t="shared" si="21"/>
        <v>POGOŃ SZCZECIN</v>
      </c>
      <c r="O28" s="36">
        <f t="shared" si="22"/>
        <v>2</v>
      </c>
      <c r="P28" s="38">
        <f t="shared" si="23"/>
        <v>3</v>
      </c>
      <c r="Q28" s="37">
        <f t="shared" si="24"/>
        <v>2</v>
      </c>
      <c r="R28" s="29">
        <f t="shared" si="25"/>
        <v>2</v>
      </c>
      <c r="S28" s="29">
        <f t="shared" si="26"/>
        <v>0</v>
      </c>
      <c r="T28" s="20"/>
      <c r="U28" s="20"/>
      <c r="V28" s="20"/>
      <c r="W28" s="20"/>
      <c r="X28" s="20"/>
      <c r="Y28" s="20"/>
      <c r="Z28" s="20"/>
      <c r="AA28" s="20"/>
      <c r="AB28" s="20"/>
      <c r="AC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2:53" x14ac:dyDescent="0.25">
      <c r="B29" s="29">
        <v>8</v>
      </c>
      <c r="C29" s="30" t="str">
        <f t="shared" si="15"/>
        <v>RAKÓW CZĘSTOCHOWA</v>
      </c>
      <c r="D29" s="36">
        <f t="shared" si="16"/>
        <v>2</v>
      </c>
      <c r="E29" s="38">
        <f t="shared" si="17"/>
        <v>3</v>
      </c>
      <c r="F29" s="37">
        <f t="shared" si="18"/>
        <v>3</v>
      </c>
      <c r="G29" s="29">
        <f t="shared" si="19"/>
        <v>3</v>
      </c>
      <c r="H29" s="29">
        <f t="shared" si="27"/>
        <v>0</v>
      </c>
      <c r="I29" s="21"/>
      <c r="J29" s="29">
        <v>8</v>
      </c>
      <c r="K29" s="19"/>
      <c r="L29" s="19"/>
      <c r="M29" s="19"/>
      <c r="N29" s="30" t="str">
        <f t="shared" si="21"/>
        <v>LECHIA GDAŃSK</v>
      </c>
      <c r="O29" s="36">
        <f t="shared" si="22"/>
        <v>2</v>
      </c>
      <c r="P29" s="38">
        <f t="shared" si="23"/>
        <v>3</v>
      </c>
      <c r="Q29" s="37">
        <f t="shared" si="24"/>
        <v>1</v>
      </c>
      <c r="R29" s="29">
        <f t="shared" si="25"/>
        <v>3</v>
      </c>
      <c r="S29" s="29">
        <f t="shared" si="26"/>
        <v>-2</v>
      </c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</row>
    <row r="30" spans="2:53" x14ac:dyDescent="0.25">
      <c r="B30" s="29">
        <v>9</v>
      </c>
      <c r="C30" s="30" t="str">
        <f t="shared" si="15"/>
        <v>JAGIELLONIA BIAŁYSTOK</v>
      </c>
      <c r="D30" s="36">
        <f t="shared" si="16"/>
        <v>2</v>
      </c>
      <c r="E30" s="38">
        <f t="shared" si="17"/>
        <v>2</v>
      </c>
      <c r="F30" s="37">
        <f t="shared" si="18"/>
        <v>3</v>
      </c>
      <c r="G30" s="29">
        <f t="shared" si="19"/>
        <v>3</v>
      </c>
      <c r="H30" s="29">
        <f t="shared" si="27"/>
        <v>0</v>
      </c>
      <c r="I30" s="21"/>
      <c r="J30" s="29">
        <v>9</v>
      </c>
      <c r="K30" s="19"/>
      <c r="L30" s="19"/>
      <c r="M30" s="19"/>
      <c r="N30" s="30" t="str">
        <f t="shared" si="21"/>
        <v>CRACOVIA</v>
      </c>
      <c r="O30" s="36">
        <f t="shared" si="22"/>
        <v>2</v>
      </c>
      <c r="P30" s="38">
        <f t="shared" si="23"/>
        <v>2</v>
      </c>
      <c r="Q30" s="37">
        <f t="shared" si="24"/>
        <v>3</v>
      </c>
      <c r="R30" s="29">
        <f t="shared" si="25"/>
        <v>3</v>
      </c>
      <c r="S30" s="29">
        <f t="shared" si="26"/>
        <v>0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2:53" x14ac:dyDescent="0.25">
      <c r="B31" s="29">
        <v>10</v>
      </c>
      <c r="C31" s="30" t="str">
        <f t="shared" si="15"/>
        <v>WISŁA PŁOCK</v>
      </c>
      <c r="D31" s="36">
        <f t="shared" si="16"/>
        <v>2</v>
      </c>
      <c r="E31" s="38">
        <f t="shared" si="17"/>
        <v>1</v>
      </c>
      <c r="F31" s="37">
        <f t="shared" si="18"/>
        <v>1</v>
      </c>
      <c r="G31" s="29">
        <f t="shared" si="19"/>
        <v>2</v>
      </c>
      <c r="H31" s="29">
        <f t="shared" si="27"/>
        <v>-1</v>
      </c>
      <c r="I31" s="21"/>
      <c r="J31" s="29">
        <v>10</v>
      </c>
      <c r="K31" s="19"/>
      <c r="L31" s="19"/>
      <c r="M31" s="19"/>
      <c r="N31" s="30" t="str">
        <f t="shared" si="21"/>
        <v>WISŁA KRAKÓW</v>
      </c>
      <c r="O31" s="36">
        <f t="shared" si="22"/>
        <v>2</v>
      </c>
      <c r="P31" s="38">
        <f t="shared" si="23"/>
        <v>2</v>
      </c>
      <c r="Q31" s="37">
        <f t="shared" si="24"/>
        <v>3</v>
      </c>
      <c r="R31" s="29">
        <f t="shared" si="25"/>
        <v>3</v>
      </c>
      <c r="S31" s="29">
        <f t="shared" si="26"/>
        <v>0</v>
      </c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2:53" x14ac:dyDescent="0.25">
      <c r="B32" s="29">
        <v>11</v>
      </c>
      <c r="C32" s="30" t="str">
        <f t="shared" si="15"/>
        <v>PODBESKIDZIE BIELSKO-BIAŁA</v>
      </c>
      <c r="D32" s="36">
        <f t="shared" si="16"/>
        <v>2</v>
      </c>
      <c r="E32" s="38">
        <f t="shared" si="17"/>
        <v>1</v>
      </c>
      <c r="F32" s="37">
        <f t="shared" si="18"/>
        <v>3</v>
      </c>
      <c r="G32" s="29">
        <f t="shared" si="19"/>
        <v>6</v>
      </c>
      <c r="H32" s="29">
        <f t="shared" si="27"/>
        <v>-3</v>
      </c>
      <c r="I32" s="21"/>
      <c r="J32" s="29">
        <v>11</v>
      </c>
      <c r="K32" s="19"/>
      <c r="L32" s="19"/>
      <c r="M32" s="19"/>
      <c r="N32" s="30" t="str">
        <f t="shared" si="21"/>
        <v>STAL MIELEC</v>
      </c>
      <c r="O32" s="36">
        <f t="shared" si="22"/>
        <v>3</v>
      </c>
      <c r="P32" s="38">
        <f t="shared" si="23"/>
        <v>2</v>
      </c>
      <c r="Q32" s="37">
        <f t="shared" si="24"/>
        <v>4</v>
      </c>
      <c r="R32" s="29">
        <f t="shared" si="25"/>
        <v>6</v>
      </c>
      <c r="S32" s="29">
        <f t="shared" si="26"/>
        <v>-2</v>
      </c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</row>
    <row r="33" spans="2:53" x14ac:dyDescent="0.25">
      <c r="B33" s="29">
        <v>12</v>
      </c>
      <c r="C33" s="30" t="str">
        <f t="shared" si="15"/>
        <v>WARTA POZNAŃ</v>
      </c>
      <c r="D33" s="36">
        <f t="shared" si="16"/>
        <v>2</v>
      </c>
      <c r="E33" s="38">
        <f t="shared" si="17"/>
        <v>1</v>
      </c>
      <c r="F33" s="37">
        <f t="shared" si="18"/>
        <v>0</v>
      </c>
      <c r="G33" s="29">
        <f t="shared" si="19"/>
        <v>1</v>
      </c>
      <c r="H33" s="29">
        <f t="shared" si="27"/>
        <v>-1</v>
      </c>
      <c r="I33" s="21"/>
      <c r="J33" s="29">
        <v>12</v>
      </c>
      <c r="K33" s="19"/>
      <c r="L33" s="19"/>
      <c r="M33" s="19"/>
      <c r="N33" s="30" t="str">
        <f t="shared" si="21"/>
        <v>LECH POZNAŃ</v>
      </c>
      <c r="O33" s="36">
        <f t="shared" si="22"/>
        <v>2</v>
      </c>
      <c r="P33" s="38">
        <f t="shared" si="23"/>
        <v>1</v>
      </c>
      <c r="Q33" s="37">
        <f t="shared" si="24"/>
        <v>4</v>
      </c>
      <c r="R33" s="29">
        <f t="shared" si="25"/>
        <v>5</v>
      </c>
      <c r="S33" s="29">
        <f t="shared" si="26"/>
        <v>-1</v>
      </c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</row>
    <row r="34" spans="2:53" x14ac:dyDescent="0.25">
      <c r="B34" s="29">
        <v>13</v>
      </c>
      <c r="C34" s="30" t="str">
        <f t="shared" si="15"/>
        <v>LEGIA WARSZAWA</v>
      </c>
      <c r="D34" s="36">
        <f t="shared" si="16"/>
        <v>2</v>
      </c>
      <c r="E34" s="38">
        <f t="shared" si="17"/>
        <v>0</v>
      </c>
      <c r="F34" s="37">
        <f t="shared" si="18"/>
        <v>2</v>
      </c>
      <c r="G34" s="29">
        <f t="shared" si="19"/>
        <v>5</v>
      </c>
      <c r="H34" s="29">
        <f t="shared" si="27"/>
        <v>-3</v>
      </c>
      <c r="I34" s="21"/>
      <c r="J34" s="29">
        <v>13</v>
      </c>
      <c r="K34" s="19"/>
      <c r="L34" s="19"/>
      <c r="M34" s="19"/>
      <c r="N34" s="30" t="str">
        <f t="shared" si="21"/>
        <v>PODBESKIDZIE BIELSKO-BIAŁA</v>
      </c>
      <c r="O34" s="36">
        <f t="shared" si="22"/>
        <v>2</v>
      </c>
      <c r="P34" s="38">
        <f t="shared" si="23"/>
        <v>1</v>
      </c>
      <c r="Q34" s="37">
        <f t="shared" si="24"/>
        <v>4</v>
      </c>
      <c r="R34" s="29">
        <f t="shared" si="25"/>
        <v>6</v>
      </c>
      <c r="S34" s="29">
        <f t="shared" si="26"/>
        <v>-2</v>
      </c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</row>
    <row r="35" spans="2:53" x14ac:dyDescent="0.25">
      <c r="B35" s="29">
        <v>14</v>
      </c>
      <c r="C35" s="30" t="str">
        <f t="shared" si="15"/>
        <v>PIAST GLIWICE</v>
      </c>
      <c r="D35" s="36">
        <f t="shared" si="16"/>
        <v>2</v>
      </c>
      <c r="E35" s="38">
        <f t="shared" si="17"/>
        <v>0</v>
      </c>
      <c r="F35" s="37">
        <f t="shared" si="18"/>
        <v>0</v>
      </c>
      <c r="G35" s="29">
        <f t="shared" si="19"/>
        <v>2</v>
      </c>
      <c r="H35" s="29">
        <f t="shared" si="27"/>
        <v>-2</v>
      </c>
      <c r="I35" s="21"/>
      <c r="J35" s="29">
        <v>14</v>
      </c>
      <c r="K35" s="19"/>
      <c r="L35" s="19"/>
      <c r="M35" s="19"/>
      <c r="N35" s="30" t="str">
        <f t="shared" si="21"/>
        <v>PIAST GLIWICE</v>
      </c>
      <c r="O35" s="36">
        <f t="shared" si="22"/>
        <v>2</v>
      </c>
      <c r="P35" s="38">
        <f t="shared" si="23"/>
        <v>1</v>
      </c>
      <c r="Q35" s="37">
        <f t="shared" si="24"/>
        <v>0</v>
      </c>
      <c r="R35" s="29">
        <f t="shared" si="25"/>
        <v>2</v>
      </c>
      <c r="S35" s="29">
        <f t="shared" si="26"/>
        <v>-2</v>
      </c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</row>
    <row r="36" spans="2:53" x14ac:dyDescent="0.25">
      <c r="B36" s="29">
        <v>15</v>
      </c>
      <c r="C36" s="30" t="str">
        <f t="shared" si="15"/>
        <v>STAL MIELEC</v>
      </c>
      <c r="D36" s="36">
        <f t="shared" si="16"/>
        <v>1</v>
      </c>
      <c r="E36" s="38">
        <f t="shared" si="17"/>
        <v>0</v>
      </c>
      <c r="F36" s="37">
        <f t="shared" si="18"/>
        <v>0</v>
      </c>
      <c r="G36" s="29">
        <f t="shared" si="19"/>
        <v>2</v>
      </c>
      <c r="H36" s="29">
        <f t="shared" si="27"/>
        <v>-2</v>
      </c>
      <c r="I36" s="21"/>
      <c r="J36" s="29">
        <v>15</v>
      </c>
      <c r="K36" s="19"/>
      <c r="L36" s="19"/>
      <c r="M36" s="19"/>
      <c r="N36" s="30" t="str">
        <f t="shared" si="21"/>
        <v>ZAGŁĘBIE LUBIN</v>
      </c>
      <c r="O36" s="36">
        <f t="shared" si="22"/>
        <v>1</v>
      </c>
      <c r="P36" s="38">
        <f t="shared" si="23"/>
        <v>0</v>
      </c>
      <c r="Q36" s="37">
        <f t="shared" si="24"/>
        <v>1</v>
      </c>
      <c r="R36" s="29">
        <f t="shared" si="25"/>
        <v>2</v>
      </c>
      <c r="S36" s="29">
        <f t="shared" si="26"/>
        <v>-1</v>
      </c>
      <c r="T36" s="20"/>
      <c r="U36" s="20"/>
      <c r="V36" s="20"/>
      <c r="W36" s="20"/>
      <c r="X36" s="20"/>
      <c r="Y36" s="20"/>
      <c r="Z36" s="20"/>
      <c r="AA36" s="20"/>
      <c r="AB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</row>
    <row r="37" spans="2:53" ht="15.75" thickBot="1" x14ac:dyDescent="0.3">
      <c r="B37" s="29">
        <v>16</v>
      </c>
      <c r="C37" s="30" t="str">
        <f t="shared" si="15"/>
        <v>WISŁA KRAKÓW</v>
      </c>
      <c r="D37" s="36">
        <f t="shared" si="16"/>
        <v>2</v>
      </c>
      <c r="E37" s="39">
        <f t="shared" si="17"/>
        <v>0</v>
      </c>
      <c r="F37" s="37">
        <f t="shared" si="18"/>
        <v>1</v>
      </c>
      <c r="G37" s="29">
        <f t="shared" si="19"/>
        <v>6</v>
      </c>
      <c r="H37" s="29">
        <f t="shared" si="27"/>
        <v>-5</v>
      </c>
      <c r="I37" s="21"/>
      <c r="J37" s="29">
        <v>16</v>
      </c>
      <c r="K37" s="19"/>
      <c r="L37" s="19"/>
      <c r="M37" s="19"/>
      <c r="N37" s="30" t="str">
        <f t="shared" si="21"/>
        <v>WARTA POZNAŃ</v>
      </c>
      <c r="O37" s="36">
        <f t="shared" si="22"/>
        <v>2</v>
      </c>
      <c r="P37" s="39">
        <f t="shared" si="23"/>
        <v>0</v>
      </c>
      <c r="Q37" s="37">
        <f t="shared" si="24"/>
        <v>0</v>
      </c>
      <c r="R37" s="29">
        <f t="shared" si="25"/>
        <v>2</v>
      </c>
      <c r="S37" s="29">
        <f t="shared" si="26"/>
        <v>-2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1" t="str">
        <f ca="1">"© "&amp;YEAR(TODAY())&amp;" EEXCEL LTD. All rights reserved"</f>
        <v>© 2020 EEXCEL LTD. All rights reserved</v>
      </c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</row>
    <row r="38" spans="2:53" x14ac:dyDescent="0.25">
      <c r="B38" s="20"/>
      <c r="C38" s="20"/>
      <c r="D38" s="20"/>
      <c r="E38" s="20"/>
      <c r="G38" s="20"/>
      <c r="H38" s="21"/>
      <c r="I38" s="21"/>
      <c r="K38" s="19"/>
      <c r="L38" s="19"/>
      <c r="M38" s="19"/>
      <c r="N38" s="19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</row>
    <row r="39" spans="2:53" hidden="1" x14ac:dyDescent="0.25">
      <c r="I39" s="21"/>
      <c r="K39" s="19"/>
      <c r="L39" s="19"/>
      <c r="M39" s="19"/>
      <c r="N39" s="19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</row>
    <row r="40" spans="2:53" hidden="1" x14ac:dyDescent="0.25">
      <c r="I40" s="21"/>
      <c r="K40" s="19"/>
      <c r="L40" s="19"/>
      <c r="M40" s="19"/>
      <c r="N40" s="19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</row>
    <row r="41" spans="2:53" hidden="1" x14ac:dyDescent="0.25">
      <c r="I41" s="21"/>
      <c r="K41" s="19"/>
      <c r="L41" s="19"/>
      <c r="M41" s="19"/>
      <c r="N41" s="19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</row>
    <row r="42" spans="2:53" hidden="1" x14ac:dyDescent="0.25">
      <c r="I42" s="21"/>
      <c r="K42" s="19"/>
      <c r="L42" s="19"/>
      <c r="M42" s="19"/>
      <c r="N42" s="19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</row>
    <row r="43" spans="2:53" hidden="1" x14ac:dyDescent="0.25">
      <c r="I43" s="21"/>
      <c r="K43" s="19"/>
      <c r="L43" s="19"/>
      <c r="M43" s="19"/>
      <c r="N43" s="19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</row>
    <row r="44" spans="2:53" hidden="1" x14ac:dyDescent="0.25">
      <c r="I44" s="21"/>
      <c r="K44" s="19"/>
      <c r="L44" s="19"/>
      <c r="M44" s="19"/>
      <c r="N44" s="19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</row>
    <row r="45" spans="2:53" hidden="1" x14ac:dyDescent="0.25">
      <c r="I45" s="21"/>
      <c r="K45" s="19"/>
      <c r="L45" s="19"/>
      <c r="M45" s="19"/>
      <c r="N45" s="19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</row>
    <row r="46" spans="2:53" hidden="1" x14ac:dyDescent="0.25">
      <c r="I46" s="21"/>
      <c r="K46" s="19"/>
      <c r="L46" s="19"/>
      <c r="M46" s="19"/>
      <c r="N46" s="19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</row>
    <row r="47" spans="2:53" hidden="1" x14ac:dyDescent="0.25">
      <c r="I47" s="21"/>
      <c r="K47" s="19"/>
      <c r="L47" s="19"/>
      <c r="M47" s="19"/>
      <c r="N47" s="19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</row>
    <row r="48" spans="2:53" hidden="1" x14ac:dyDescent="0.25">
      <c r="I48" s="21"/>
      <c r="K48" s="19"/>
      <c r="L48" s="19"/>
      <c r="M48" s="19"/>
      <c r="N48" s="19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</row>
    <row r="49" spans="2:53" hidden="1" x14ac:dyDescent="0.25">
      <c r="I49" s="21"/>
      <c r="K49" s="19"/>
      <c r="L49" s="19"/>
      <c r="M49" s="19"/>
      <c r="N49" s="19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</row>
    <row r="50" spans="2:53" hidden="1" x14ac:dyDescent="0.25">
      <c r="I50" s="21"/>
      <c r="K50" s="19"/>
      <c r="L50" s="19"/>
      <c r="M50" s="19"/>
      <c r="N50" s="19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</row>
    <row r="51" spans="2:53" hidden="1" x14ac:dyDescent="0.25">
      <c r="I51" s="21"/>
      <c r="K51" s="19"/>
      <c r="L51" s="19"/>
      <c r="M51" s="19"/>
      <c r="N51" s="19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</row>
    <row r="52" spans="2:53" hidden="1" x14ac:dyDescent="0.25">
      <c r="I52" s="21"/>
      <c r="K52" s="19"/>
      <c r="L52" s="19"/>
      <c r="M52" s="19"/>
      <c r="N52" s="19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</row>
    <row r="53" spans="2:53" hidden="1" x14ac:dyDescent="0.25">
      <c r="I53" s="21"/>
      <c r="K53" s="19"/>
      <c r="L53" s="19"/>
      <c r="M53" s="19"/>
      <c r="N53" s="19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</row>
    <row r="54" spans="2:53" hidden="1" x14ac:dyDescent="0.25">
      <c r="I54" s="21"/>
      <c r="K54" s="19"/>
      <c r="L54" s="19"/>
      <c r="M54" s="19"/>
      <c r="N54" s="19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</row>
    <row r="55" spans="2:53" hidden="1" x14ac:dyDescent="0.25">
      <c r="I55" s="21"/>
      <c r="K55" s="19"/>
      <c r="L55" s="19"/>
      <c r="M55" s="19"/>
      <c r="N55" s="19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</row>
    <row r="56" spans="2:53" hidden="1" x14ac:dyDescent="0.25">
      <c r="B56" s="20"/>
      <c r="C56" s="20"/>
      <c r="D56" s="20"/>
      <c r="E56" s="20"/>
      <c r="G56" s="20"/>
      <c r="H56" s="21"/>
      <c r="I56" s="21"/>
      <c r="K56" s="19"/>
      <c r="L56" s="19"/>
      <c r="M56" s="19"/>
      <c r="N56" s="19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2:53" hidden="1" x14ac:dyDescent="0.25">
      <c r="B57" s="20"/>
      <c r="C57" s="20"/>
      <c r="D57" s="20"/>
      <c r="E57" s="20"/>
      <c r="G57" s="20"/>
      <c r="H57" s="21"/>
      <c r="I57" s="21"/>
      <c r="K57" s="19"/>
      <c r="L57" s="19"/>
      <c r="M57" s="19"/>
      <c r="N57" s="19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</row>
    <row r="58" spans="2:53" hidden="1" x14ac:dyDescent="0.25">
      <c r="B58" s="20"/>
      <c r="C58" s="20"/>
      <c r="D58" s="20"/>
      <c r="E58" s="20"/>
      <c r="G58" s="20"/>
      <c r="H58" s="21"/>
      <c r="I58" s="21"/>
      <c r="K58" s="19"/>
      <c r="L58" s="19"/>
      <c r="M58" s="19"/>
      <c r="N58" s="19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</row>
    <row r="59" spans="2:53" hidden="1" x14ac:dyDescent="0.25">
      <c r="B59" s="20"/>
      <c r="C59" s="20"/>
      <c r="D59" s="20"/>
      <c r="E59" s="20"/>
      <c r="G59" s="20"/>
      <c r="H59" s="21"/>
      <c r="I59" s="21"/>
      <c r="K59" s="19"/>
      <c r="L59" s="19"/>
      <c r="M59" s="19"/>
      <c r="N59" s="19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</row>
    <row r="60" spans="2:53" hidden="1" x14ac:dyDescent="0.25">
      <c r="B60" s="20"/>
      <c r="C60" s="20"/>
      <c r="D60" s="20"/>
      <c r="E60" s="20"/>
      <c r="G60" s="20"/>
      <c r="H60" s="21"/>
      <c r="I60" s="21"/>
      <c r="K60" s="19"/>
      <c r="L60" s="19"/>
      <c r="M60" s="19"/>
      <c r="N60" s="19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</row>
    <row r="61" spans="2:53" hidden="1" x14ac:dyDescent="0.25">
      <c r="B61" s="20"/>
      <c r="C61" s="20"/>
      <c r="D61" s="20"/>
      <c r="E61" s="20"/>
      <c r="G61" s="20"/>
      <c r="H61" s="21"/>
      <c r="I61" s="21"/>
      <c r="K61" s="19"/>
      <c r="L61" s="19"/>
      <c r="M61" s="19"/>
      <c r="N61" s="19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2:53" hidden="1" x14ac:dyDescent="0.25">
      <c r="B62" s="20"/>
      <c r="C62" s="20"/>
      <c r="D62" s="20"/>
      <c r="E62" s="20"/>
      <c r="G62" s="20"/>
      <c r="H62" s="21"/>
      <c r="I62" s="21"/>
      <c r="K62" s="19"/>
      <c r="L62" s="19"/>
      <c r="M62" s="19"/>
      <c r="N62" s="19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2:53" hidden="1" x14ac:dyDescent="0.25">
      <c r="B63" s="20"/>
      <c r="C63" s="20"/>
      <c r="D63" s="20"/>
      <c r="E63" s="20"/>
      <c r="G63" s="20"/>
      <c r="H63" s="21"/>
      <c r="I63" s="21"/>
      <c r="K63" s="19"/>
      <c r="L63" s="19"/>
      <c r="M63" s="19"/>
      <c r="N63" s="19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2:53" hidden="1" x14ac:dyDescent="0.25">
      <c r="B64" s="20"/>
      <c r="C64" s="20"/>
      <c r="D64" s="20"/>
      <c r="E64" s="20"/>
      <c r="F64" s="20"/>
      <c r="G64" s="20"/>
      <c r="H64" s="20"/>
      <c r="I64" s="20"/>
      <c r="K64" s="19"/>
      <c r="L64" s="19"/>
      <c r="M64" s="19"/>
      <c r="N64" s="19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2:53" hidden="1" x14ac:dyDescent="0.25">
      <c r="B65" s="20"/>
      <c r="C65" s="20"/>
      <c r="D65" s="20"/>
      <c r="E65" s="20"/>
      <c r="F65" s="20"/>
      <c r="G65" s="20"/>
      <c r="H65" s="20"/>
      <c r="I65" s="20"/>
      <c r="K65" s="19"/>
      <c r="L65" s="19"/>
      <c r="M65" s="19"/>
      <c r="N65" s="19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2:53" hidden="1" x14ac:dyDescent="0.25"/>
    <row r="67" spans="2:53" hidden="1" x14ac:dyDescent="0.25"/>
  </sheetData>
  <sheetProtection algorithmName="SHA-512" hashValue="wFLMKeNMefX+ibTea5YdlGnN/JAFCec/8ySP+KirzySTL4gFvlaOoUIkohUkQSJQODkmJjGavzCO7t7SbOHW+Q==" saltValue="6DgwVVIyrqGAWnL4IUMmOQ==" spinCount="100000" sheet="1" selectLockedCells="1" selectUnlockedCells="1"/>
  <mergeCells count="5">
    <mergeCell ref="AL1:AQ1"/>
    <mergeCell ref="AR1:AW1"/>
    <mergeCell ref="B20:H20"/>
    <mergeCell ref="J20:S20"/>
    <mergeCell ref="K1:M1"/>
  </mergeCells>
  <conditionalFormatting sqref="G38:I38 G56:I63 I39:I55 B64:I65 B38:E38 B56:E63 O38:XFD65 T20:XFD27 T28:AC28 AE28:XFD28 T37:AC37 B19:H19 I19:I37 B20 O3:AD19 T29:XFD35 T36:AB36 AD36:XFD37">
    <cfRule type="beginsWith" dxfId="2" priority="6" operator="beginsWith" text=" :">
      <formula>LEFT(B3,LEN(" :"))=" :"</formula>
    </cfRule>
  </conditionalFormatting>
  <conditionalFormatting sqref="J20">
    <cfRule type="beginsWith" dxfId="1" priority="5" operator="beginsWith" text=" :">
      <formula>LEFT(J20,LEN(" :"))=" :"</formula>
    </cfRule>
  </conditionalFormatting>
  <conditionalFormatting sqref="E22:E37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{67DD565A-6118-4426-8968-8FFA8A95D2A4}</x14:id>
        </ext>
      </extLst>
    </cfRule>
  </conditionalFormatting>
  <conditionalFormatting sqref="P22:P37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{5AE6E547-8910-479D-BA06-0F21A196B7C0}</x14:id>
        </ext>
      </extLst>
    </cfRule>
  </conditionalFormatting>
  <conditionalFormatting sqref="C22:C37 N22:N37 N3:N18 O2:AD2 C3:C18">
    <cfRule type="cellIs" dxfId="0" priority="2" operator="equal">
      <formula>fav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DD565A-6118-4426-8968-8FFA8A95D2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E22:E37</xm:sqref>
        </x14:conditionalFormatting>
        <x14:conditionalFormatting xmlns:xm="http://schemas.microsoft.com/office/excel/2006/main">
          <x14:cfRule type="dataBar" id="{5AE6E547-8910-479D-BA06-0F21A196B7C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P22:P37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481E-4AE6-43EA-980A-C1678F95AB89}">
  <sheetPr>
    <tabColor theme="5"/>
  </sheetPr>
  <dimension ref="B2"/>
  <sheetViews>
    <sheetView workbookViewId="0">
      <selection activeCell="B2" sqref="B2"/>
    </sheetView>
  </sheetViews>
  <sheetFormatPr defaultRowHeight="15" x14ac:dyDescent="0.25"/>
  <sheetData>
    <row r="2" spans="2:2" x14ac:dyDescent="0.25">
      <c r="B2" s="59" t="s">
        <v>52</v>
      </c>
    </row>
  </sheetData>
  <hyperlinks>
    <hyperlink ref="B2" r:id="rId1" xr:uid="{A2864C71-31CD-4C36-9B2F-B615546A01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terminarz</vt:lpstr>
      <vt:lpstr>tabela</vt:lpstr>
      <vt:lpstr>SET</vt:lpstr>
      <vt:lpstr>dummy</vt:lpstr>
      <vt:lpstr>fav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Tomson</dc:creator>
  <cp:lastModifiedBy>EEXCEL</cp:lastModifiedBy>
  <dcterms:created xsi:type="dcterms:W3CDTF">2016-06-12T12:08:37Z</dcterms:created>
  <dcterms:modified xsi:type="dcterms:W3CDTF">2020-09-23T17:55:46Z</dcterms:modified>
</cp:coreProperties>
</file>